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24226"/>
  <xr:revisionPtr revIDLastSave="0" documentId="13_ncr:1_{F18EDCDF-1B04-4148-9D52-9D1538FF501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OrçadoxRealizado" sheetId="4" r:id="rId1"/>
    <sheet name="Dez" sheetId="16" r:id="rId2"/>
  </sheets>
  <definedNames>
    <definedName name="_xlnm.Print_Area" localSheetId="0">OrçadoxRealizado!$A$1:$W$201</definedName>
    <definedName name="Z_2A615783_3277_495A_9546_A8E14568A1F3_.wvu.PrintArea" localSheetId="0" hidden="1">OrçadoxRealizado!$A$5:$B$41</definedName>
    <definedName name="Z_2A615783_3277_495A_9546_A8E14568A1F3_.wvu.PrintTitles" localSheetId="0" hidden="1">OrçadoxRealizado!#REF!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4" l="1"/>
  <c r="S55" i="4"/>
  <c r="S89" i="4"/>
  <c r="S150" i="4" l="1"/>
  <c r="S149" i="4"/>
  <c r="S90" i="4"/>
  <c r="S152" i="4"/>
  <c r="S148" i="4"/>
  <c r="S143" i="4"/>
  <c r="S142" i="4"/>
  <c r="S121" i="4"/>
  <c r="S117" i="4"/>
  <c r="S112" i="4"/>
  <c r="S95" i="4"/>
  <c r="S92" i="4"/>
  <c r="S86" i="4"/>
  <c r="S84" i="4"/>
  <c r="S83" i="4"/>
  <c r="S82" i="4"/>
  <c r="S79" i="4"/>
  <c r="S76" i="4"/>
  <c r="S75" i="4"/>
  <c r="S71" i="4"/>
  <c r="S69" i="4"/>
  <c r="S68" i="4"/>
  <c r="S67" i="4"/>
  <c r="S66" i="4"/>
  <c r="S65" i="4"/>
  <c r="S64" i="4"/>
  <c r="S59" i="4"/>
  <c r="S53" i="4"/>
  <c r="S52" i="4"/>
  <c r="S43" i="4"/>
  <c r="S42" i="4"/>
  <c r="S37" i="4"/>
  <c r="S40" i="4"/>
  <c r="S39" i="4"/>
  <c r="S26" i="4"/>
  <c r="S20" i="4"/>
  <c r="W14" i="4" l="1"/>
  <c r="W12" i="4"/>
  <c r="W10" i="4"/>
  <c r="S185" i="4"/>
  <c r="S201" i="4" l="1"/>
  <c r="S200" i="4"/>
  <c r="S199" i="4"/>
  <c r="S198" i="4"/>
  <c r="S197" i="4"/>
  <c r="S196" i="4"/>
  <c r="S186" i="4" l="1"/>
  <c r="T7" i="4"/>
  <c r="U7" i="4" s="1"/>
  <c r="S27" i="4"/>
  <c r="W132" i="4"/>
  <c r="W45" i="4"/>
  <c r="W43" i="4"/>
  <c r="W40" i="4"/>
  <c r="W38" i="4"/>
  <c r="T17" i="4" l="1"/>
  <c r="V17" i="4" s="1"/>
  <c r="W17" i="4" s="1"/>
  <c r="S18" i="4"/>
  <c r="T18" i="4" s="1"/>
  <c r="U18" i="4" l="1"/>
  <c r="V18" i="4"/>
  <c r="W18" i="4" s="1"/>
  <c r="U17" i="4"/>
  <c r="S157" i="4" l="1"/>
  <c r="S35" i="4" s="1"/>
  <c r="T132" i="4"/>
  <c r="V132" i="4" s="1"/>
  <c r="U132" i="4"/>
  <c r="S187" i="4" l="1"/>
  <c r="C36" i="4" l="1"/>
  <c r="C19" i="4" l="1"/>
  <c r="C15" i="4" s="1"/>
  <c r="C8" i="4"/>
  <c r="R186" i="4"/>
  <c r="Q186" i="4"/>
  <c r="P186" i="4"/>
  <c r="M186" i="4"/>
  <c r="L186" i="4"/>
  <c r="K186" i="4"/>
  <c r="J186" i="4"/>
  <c r="G186" i="4"/>
  <c r="F186" i="4"/>
  <c r="E186" i="4"/>
  <c r="D186" i="4"/>
  <c r="N97" i="4"/>
  <c r="R185" i="4"/>
  <c r="C25" i="4" l="1"/>
  <c r="C24" i="4" s="1"/>
  <c r="P185" i="4"/>
  <c r="D185" i="4"/>
  <c r="T27" i="4"/>
  <c r="U43" i="4"/>
  <c r="T45" i="4"/>
  <c r="U45" i="4" s="1"/>
  <c r="T38" i="4"/>
  <c r="U38" i="4" s="1"/>
  <c r="T43" i="4" l="1"/>
  <c r="T40" i="4"/>
  <c r="U40" i="4" s="1"/>
  <c r="T39" i="4"/>
  <c r="U39" i="4" s="1"/>
  <c r="T26" i="4"/>
  <c r="T121" i="4"/>
  <c r="O43" i="4"/>
  <c r="P187" i="4" l="1"/>
  <c r="T42" i="4"/>
  <c r="U42" i="4" s="1"/>
  <c r="T37" i="4"/>
  <c r="U37" i="4" s="1"/>
  <c r="N45" i="4" l="1"/>
  <c r="N38" i="4"/>
  <c r="O38" i="4" s="1"/>
  <c r="N30" i="4"/>
  <c r="N29" i="4"/>
  <c r="N28" i="4"/>
  <c r="N27" i="4"/>
  <c r="O27" i="4" s="1"/>
  <c r="N23" i="4"/>
  <c r="N21" i="4"/>
  <c r="N16" i="4"/>
  <c r="N14" i="4"/>
  <c r="N13" i="4"/>
  <c r="N12" i="4"/>
  <c r="N10" i="4"/>
  <c r="N9" i="4"/>
  <c r="N7" i="4"/>
  <c r="N40" i="4"/>
  <c r="O40" i="4" s="1"/>
  <c r="N11" i="4"/>
  <c r="M187" i="4" l="1"/>
  <c r="N42" i="4"/>
  <c r="O42" i="4" s="1"/>
  <c r="N43" i="4"/>
  <c r="N39" i="4"/>
  <c r="O39" i="4" s="1"/>
  <c r="N26" i="4"/>
  <c r="O26" i="4" s="1"/>
  <c r="N37" i="4"/>
  <c r="O37" i="4" s="1"/>
  <c r="C133" i="4" l="1"/>
  <c r="E19" i="4" l="1"/>
  <c r="E15" i="4" s="1"/>
  <c r="C151" i="4" l="1"/>
  <c r="C127" i="4"/>
  <c r="D187" i="4" l="1"/>
  <c r="D19" i="4"/>
  <c r="D15" i="4" s="1"/>
  <c r="S195" i="4"/>
  <c r="R195" i="4"/>
  <c r="Q195" i="4"/>
  <c r="P195" i="4"/>
  <c r="S191" i="4"/>
  <c r="T191" i="4" s="1"/>
  <c r="R191" i="4"/>
  <c r="Q191" i="4"/>
  <c r="P191" i="4"/>
  <c r="R187" i="4"/>
  <c r="Q187" i="4"/>
  <c r="Q185" i="4"/>
  <c r="M195" i="4"/>
  <c r="L195" i="4"/>
  <c r="K195" i="4"/>
  <c r="J195" i="4"/>
  <c r="M191" i="4"/>
  <c r="N191" i="4" s="1"/>
  <c r="L191" i="4"/>
  <c r="K191" i="4"/>
  <c r="J191" i="4"/>
  <c r="L187" i="4"/>
  <c r="K187" i="4"/>
  <c r="J187" i="4"/>
  <c r="N186" i="4"/>
  <c r="M185" i="4"/>
  <c r="L185" i="4"/>
  <c r="K185" i="4"/>
  <c r="J185" i="4"/>
  <c r="S171" i="4"/>
  <c r="R171" i="4"/>
  <c r="Q171" i="4"/>
  <c r="P171" i="4"/>
  <c r="S164" i="4"/>
  <c r="R164" i="4"/>
  <c r="Q164" i="4"/>
  <c r="P164" i="4"/>
  <c r="M171" i="4"/>
  <c r="L171" i="4"/>
  <c r="K171" i="4"/>
  <c r="J171" i="4"/>
  <c r="M164" i="4"/>
  <c r="L164" i="4"/>
  <c r="K164" i="4"/>
  <c r="J164" i="4"/>
  <c r="M157" i="4"/>
  <c r="L157" i="4"/>
  <c r="K157" i="4"/>
  <c r="J157" i="4"/>
  <c r="S151" i="4"/>
  <c r="S147" i="4" s="1"/>
  <c r="R151" i="4"/>
  <c r="Q151" i="4"/>
  <c r="Q147" i="4" s="1"/>
  <c r="P151" i="4"/>
  <c r="P147" i="4" s="1"/>
  <c r="R147" i="4"/>
  <c r="S141" i="4"/>
  <c r="R141" i="4"/>
  <c r="Q141" i="4"/>
  <c r="P141" i="4"/>
  <c r="S133" i="4"/>
  <c r="R133" i="4"/>
  <c r="Q133" i="4"/>
  <c r="P133" i="4"/>
  <c r="S127" i="4"/>
  <c r="R127" i="4"/>
  <c r="Q127" i="4"/>
  <c r="P127" i="4"/>
  <c r="S120" i="4"/>
  <c r="R120" i="4"/>
  <c r="Q120" i="4"/>
  <c r="P120" i="4"/>
  <c r="S111" i="4"/>
  <c r="R111" i="4"/>
  <c r="Q111" i="4"/>
  <c r="P111" i="4"/>
  <c r="S99" i="4"/>
  <c r="R99" i="4"/>
  <c r="Q99" i="4"/>
  <c r="P99" i="4"/>
  <c r="S91" i="4"/>
  <c r="R91" i="4"/>
  <c r="Q91" i="4"/>
  <c r="P91" i="4"/>
  <c r="S87" i="4"/>
  <c r="R87" i="4"/>
  <c r="Q87" i="4"/>
  <c r="P87" i="4"/>
  <c r="S74" i="4"/>
  <c r="R74" i="4"/>
  <c r="Q74" i="4"/>
  <c r="P74" i="4"/>
  <c r="S63" i="4"/>
  <c r="R63" i="4"/>
  <c r="Q63" i="4"/>
  <c r="P63" i="4"/>
  <c r="S60" i="4"/>
  <c r="R60" i="4"/>
  <c r="Q60" i="4"/>
  <c r="P60" i="4"/>
  <c r="S57" i="4"/>
  <c r="R57" i="4"/>
  <c r="Q57" i="4"/>
  <c r="P57" i="4"/>
  <c r="S54" i="4"/>
  <c r="R54" i="4"/>
  <c r="Q54" i="4"/>
  <c r="P54" i="4"/>
  <c r="S51" i="4"/>
  <c r="R51" i="4"/>
  <c r="Q51" i="4"/>
  <c r="P51" i="4"/>
  <c r="M151" i="4"/>
  <c r="M147" i="4" s="1"/>
  <c r="L151" i="4"/>
  <c r="L147" i="4" s="1"/>
  <c r="K151" i="4"/>
  <c r="K147" i="4" s="1"/>
  <c r="J151" i="4"/>
  <c r="J147" i="4" s="1"/>
  <c r="M141" i="4"/>
  <c r="L141" i="4"/>
  <c r="K141" i="4"/>
  <c r="J141" i="4"/>
  <c r="M133" i="4"/>
  <c r="L133" i="4"/>
  <c r="K133" i="4"/>
  <c r="J133" i="4"/>
  <c r="M127" i="4"/>
  <c r="L127" i="4"/>
  <c r="K127" i="4"/>
  <c r="J127" i="4"/>
  <c r="M120" i="4"/>
  <c r="L120" i="4"/>
  <c r="K120" i="4"/>
  <c r="J120" i="4"/>
  <c r="M111" i="4"/>
  <c r="L111" i="4"/>
  <c r="K111" i="4"/>
  <c r="J111" i="4"/>
  <c r="M99" i="4"/>
  <c r="L99" i="4"/>
  <c r="L98" i="4" s="1"/>
  <c r="K99" i="4"/>
  <c r="J99" i="4"/>
  <c r="J98" i="4" s="1"/>
  <c r="M91" i="4"/>
  <c r="L91" i="4"/>
  <c r="K91" i="4"/>
  <c r="J91" i="4"/>
  <c r="M87" i="4"/>
  <c r="L87" i="4"/>
  <c r="K87" i="4"/>
  <c r="J87" i="4"/>
  <c r="M74" i="4"/>
  <c r="L74" i="4"/>
  <c r="K74" i="4"/>
  <c r="J74" i="4"/>
  <c r="M63" i="4"/>
  <c r="L63" i="4"/>
  <c r="K63" i="4"/>
  <c r="J63" i="4"/>
  <c r="M60" i="4"/>
  <c r="L60" i="4"/>
  <c r="K60" i="4"/>
  <c r="J60" i="4"/>
  <c r="M57" i="4"/>
  <c r="L57" i="4"/>
  <c r="K57" i="4"/>
  <c r="J57" i="4"/>
  <c r="M54" i="4"/>
  <c r="L54" i="4"/>
  <c r="K54" i="4"/>
  <c r="J54" i="4"/>
  <c r="M51" i="4"/>
  <c r="L51" i="4"/>
  <c r="K51" i="4"/>
  <c r="J51" i="4"/>
  <c r="S44" i="4"/>
  <c r="R44" i="4"/>
  <c r="Q44" i="4"/>
  <c r="P44" i="4"/>
  <c r="S41" i="4"/>
  <c r="R41" i="4"/>
  <c r="Q41" i="4"/>
  <c r="P41" i="4"/>
  <c r="S36" i="4"/>
  <c r="R36" i="4"/>
  <c r="Q36" i="4"/>
  <c r="P36" i="4"/>
  <c r="P34" i="4" s="1"/>
  <c r="M44" i="4"/>
  <c r="L44" i="4"/>
  <c r="K44" i="4"/>
  <c r="J44" i="4"/>
  <c r="M41" i="4"/>
  <c r="L41" i="4"/>
  <c r="K41" i="4"/>
  <c r="J41" i="4"/>
  <c r="M36" i="4"/>
  <c r="L36" i="4"/>
  <c r="K36" i="4"/>
  <c r="J36" i="4"/>
  <c r="S25" i="4"/>
  <c r="R25" i="4"/>
  <c r="R24" i="4" s="1"/>
  <c r="Q25" i="4"/>
  <c r="Q24" i="4" s="1"/>
  <c r="P25" i="4"/>
  <c r="P24" i="4" s="1"/>
  <c r="S22" i="4"/>
  <c r="R22" i="4"/>
  <c r="Q22" i="4"/>
  <c r="P22" i="4"/>
  <c r="S19" i="4"/>
  <c r="R19" i="4"/>
  <c r="R15" i="4" s="1"/>
  <c r="Q19" i="4"/>
  <c r="Q15" i="4" s="1"/>
  <c r="P19" i="4"/>
  <c r="P15" i="4" s="1"/>
  <c r="S8" i="4"/>
  <c r="R8" i="4"/>
  <c r="Q8" i="4"/>
  <c r="P8" i="4"/>
  <c r="M25" i="4"/>
  <c r="M24" i="4" s="1"/>
  <c r="L25" i="4"/>
  <c r="L24" i="4" s="1"/>
  <c r="K25" i="4"/>
  <c r="K24" i="4" s="1"/>
  <c r="J25" i="4"/>
  <c r="M22" i="4"/>
  <c r="L22" i="4"/>
  <c r="K22" i="4"/>
  <c r="J22" i="4"/>
  <c r="M19" i="4"/>
  <c r="M15" i="4" s="1"/>
  <c r="L19" i="4"/>
  <c r="L15" i="4" s="1"/>
  <c r="K19" i="4"/>
  <c r="K15" i="4" s="1"/>
  <c r="J19" i="4"/>
  <c r="J15" i="4" s="1"/>
  <c r="M8" i="4"/>
  <c r="L8" i="4"/>
  <c r="K8" i="4"/>
  <c r="J8" i="4"/>
  <c r="H146" i="4"/>
  <c r="H145" i="4"/>
  <c r="H144" i="4"/>
  <c r="H143" i="4"/>
  <c r="H142" i="4"/>
  <c r="T146" i="4"/>
  <c r="T145" i="4"/>
  <c r="T144" i="4"/>
  <c r="T143" i="4"/>
  <c r="T142" i="4"/>
  <c r="N146" i="4"/>
  <c r="N145" i="4"/>
  <c r="N144" i="4"/>
  <c r="N143" i="4"/>
  <c r="N142" i="4"/>
  <c r="H190" i="4"/>
  <c r="H189" i="4"/>
  <c r="H184" i="4"/>
  <c r="V201" i="4"/>
  <c r="V200" i="4"/>
  <c r="V199" i="4"/>
  <c r="V198" i="4"/>
  <c r="V197" i="4"/>
  <c r="V196" i="4"/>
  <c r="V194" i="4"/>
  <c r="V193" i="4"/>
  <c r="V192" i="4"/>
  <c r="T201" i="4"/>
  <c r="T200" i="4"/>
  <c r="T199" i="4"/>
  <c r="T198" i="4"/>
  <c r="T197" i="4"/>
  <c r="T196" i="4"/>
  <c r="T194" i="4"/>
  <c r="T193" i="4"/>
  <c r="T192" i="4"/>
  <c r="T190" i="4"/>
  <c r="T189" i="4"/>
  <c r="N201" i="4"/>
  <c r="N199" i="4"/>
  <c r="N198" i="4"/>
  <c r="N197" i="4"/>
  <c r="N196" i="4"/>
  <c r="N194" i="4"/>
  <c r="N193" i="4"/>
  <c r="N192" i="4"/>
  <c r="N190" i="4"/>
  <c r="N189" i="4"/>
  <c r="H201" i="4"/>
  <c r="H200" i="4"/>
  <c r="H199" i="4"/>
  <c r="H198" i="4"/>
  <c r="H197" i="4"/>
  <c r="H196" i="4"/>
  <c r="H194" i="4"/>
  <c r="H193" i="4"/>
  <c r="H192" i="4"/>
  <c r="I184" i="4"/>
  <c r="O184" i="4"/>
  <c r="U184" i="4"/>
  <c r="W184" i="4"/>
  <c r="M72" i="4" l="1"/>
  <c r="K98" i="4"/>
  <c r="S15" i="4"/>
  <c r="S6" i="4" s="1"/>
  <c r="S24" i="4"/>
  <c r="S34" i="4"/>
  <c r="S98" i="4"/>
  <c r="S72" i="4"/>
  <c r="S50" i="4"/>
  <c r="L34" i="4"/>
  <c r="M98" i="4"/>
  <c r="R72" i="4"/>
  <c r="T36" i="4"/>
  <c r="P50" i="4"/>
  <c r="M34" i="4"/>
  <c r="T44" i="4"/>
  <c r="R98" i="4"/>
  <c r="R50" i="4"/>
  <c r="T41" i="4"/>
  <c r="Q98" i="4"/>
  <c r="Q72" i="4"/>
  <c r="Q50" i="4"/>
  <c r="Q34" i="4"/>
  <c r="P72" i="4"/>
  <c r="P98" i="4"/>
  <c r="N35" i="4"/>
  <c r="O35" i="4" s="1"/>
  <c r="N44" i="4"/>
  <c r="N41" i="4"/>
  <c r="N36" i="4"/>
  <c r="N22" i="4"/>
  <c r="M6" i="4"/>
  <c r="N8" i="4"/>
  <c r="N15" i="4"/>
  <c r="N19" i="4"/>
  <c r="J24" i="4"/>
  <c r="N24" i="4" s="1"/>
  <c r="N25" i="4"/>
  <c r="L72" i="4"/>
  <c r="L50" i="4"/>
  <c r="L6" i="4"/>
  <c r="K72" i="4"/>
  <c r="K50" i="4"/>
  <c r="K6" i="4"/>
  <c r="J72" i="4"/>
  <c r="J50" i="4"/>
  <c r="J6" i="4"/>
  <c r="J34" i="4"/>
  <c r="K34" i="4"/>
  <c r="M50" i="4"/>
  <c r="P6" i="4"/>
  <c r="Q6" i="4"/>
  <c r="R6" i="4"/>
  <c r="V190" i="4"/>
  <c r="V189" i="4"/>
  <c r="T185" i="4"/>
  <c r="V185" i="4" s="1"/>
  <c r="I190" i="4"/>
  <c r="T187" i="4"/>
  <c r="V187" i="4" s="1"/>
  <c r="T186" i="4"/>
  <c r="V186" i="4" s="1"/>
  <c r="U190" i="4"/>
  <c r="S49" i="4" l="1"/>
  <c r="R34" i="4"/>
  <c r="R49" i="4"/>
  <c r="Q49" i="4"/>
  <c r="T98" i="4"/>
  <c r="P49" i="4"/>
  <c r="P48" i="4" s="1"/>
  <c r="P188" i="4" s="1"/>
  <c r="P183" i="4" s="1"/>
  <c r="M49" i="4"/>
  <c r="M48" i="4" s="1"/>
  <c r="M188" i="4" s="1"/>
  <c r="M183" i="4" s="1"/>
  <c r="N6" i="4"/>
  <c r="N34" i="4"/>
  <c r="L49" i="4"/>
  <c r="L48" i="4" s="1"/>
  <c r="L188" i="4" s="1"/>
  <c r="L183" i="4" s="1"/>
  <c r="K49" i="4"/>
  <c r="K48" i="4" s="1"/>
  <c r="K188" i="4" s="1"/>
  <c r="K183" i="4" s="1"/>
  <c r="J49" i="4"/>
  <c r="J48" i="4" s="1"/>
  <c r="J188" i="4" s="1"/>
  <c r="J183" i="4" s="1"/>
  <c r="W190" i="4"/>
  <c r="Q156" i="4"/>
  <c r="S48" i="4" l="1"/>
  <c r="S188" i="4" s="1"/>
  <c r="S183" i="4" s="1"/>
  <c r="R48" i="4"/>
  <c r="Q48" i="4"/>
  <c r="Q153" i="4" s="1"/>
  <c r="N185" i="4"/>
  <c r="R188" i="4" l="1"/>
  <c r="Q188" i="4"/>
  <c r="H163" i="4"/>
  <c r="H162" i="4"/>
  <c r="H161" i="4"/>
  <c r="H160" i="4"/>
  <c r="H159" i="4"/>
  <c r="H158" i="4"/>
  <c r="S203" i="4" l="1"/>
  <c r="R183" i="4"/>
  <c r="Q183" i="4"/>
  <c r="G8" i="4"/>
  <c r="H186" i="4" l="1"/>
  <c r="N96" i="4"/>
  <c r="N95" i="4"/>
  <c r="N94" i="4"/>
  <c r="N93" i="4"/>
  <c r="N92" i="4"/>
  <c r="H96" i="4"/>
  <c r="I96" i="4" s="1"/>
  <c r="H94" i="4"/>
  <c r="I94" i="4" s="1"/>
  <c r="G141" i="4" l="1"/>
  <c r="D141" i="4"/>
  <c r="C141" i="4"/>
  <c r="U146" i="4"/>
  <c r="O146" i="4"/>
  <c r="I146" i="4"/>
  <c r="G133" i="4"/>
  <c r="F133" i="4"/>
  <c r="E133" i="4"/>
  <c r="D133" i="4"/>
  <c r="G127" i="4"/>
  <c r="F127" i="4"/>
  <c r="E127" i="4"/>
  <c r="D127" i="4"/>
  <c r="W140" i="4"/>
  <c r="U140" i="4"/>
  <c r="T140" i="4"/>
  <c r="O140" i="4"/>
  <c r="N140" i="4"/>
  <c r="I140" i="4"/>
  <c r="H140" i="4"/>
  <c r="T139" i="4"/>
  <c r="U139" i="4" s="1"/>
  <c r="N139" i="4"/>
  <c r="O139" i="4" s="1"/>
  <c r="H139" i="4"/>
  <c r="I139" i="4" s="1"/>
  <c r="W138" i="4"/>
  <c r="U138" i="4"/>
  <c r="T138" i="4"/>
  <c r="O138" i="4"/>
  <c r="N138" i="4"/>
  <c r="I138" i="4"/>
  <c r="H138" i="4"/>
  <c r="T137" i="4"/>
  <c r="N137" i="4"/>
  <c r="H137" i="4"/>
  <c r="W136" i="4"/>
  <c r="U136" i="4"/>
  <c r="T136" i="4"/>
  <c r="O136" i="4"/>
  <c r="N136" i="4"/>
  <c r="I136" i="4"/>
  <c r="H136" i="4"/>
  <c r="W135" i="4"/>
  <c r="U135" i="4"/>
  <c r="T135" i="4"/>
  <c r="O135" i="4"/>
  <c r="N135" i="4"/>
  <c r="I135" i="4"/>
  <c r="H135" i="4"/>
  <c r="W134" i="4"/>
  <c r="U134" i="4"/>
  <c r="T134" i="4"/>
  <c r="O134" i="4"/>
  <c r="N134" i="4"/>
  <c r="I134" i="4"/>
  <c r="H134" i="4"/>
  <c r="H131" i="4"/>
  <c r="H130" i="4"/>
  <c r="I130" i="4" s="1"/>
  <c r="H129" i="4"/>
  <c r="I129" i="4" s="1"/>
  <c r="H128" i="4"/>
  <c r="W131" i="4"/>
  <c r="U131" i="4"/>
  <c r="T131" i="4"/>
  <c r="O131" i="4"/>
  <c r="N131" i="4"/>
  <c r="I131" i="4"/>
  <c r="T130" i="4"/>
  <c r="U130" i="4" s="1"/>
  <c r="N130" i="4"/>
  <c r="O130" i="4" s="1"/>
  <c r="T129" i="4"/>
  <c r="U129" i="4" s="1"/>
  <c r="N129" i="4"/>
  <c r="G120" i="4"/>
  <c r="C120" i="4"/>
  <c r="H126" i="4"/>
  <c r="I126" i="4" s="1"/>
  <c r="T126" i="4"/>
  <c r="U126" i="4" s="1"/>
  <c r="N126" i="4"/>
  <c r="O126" i="4" s="1"/>
  <c r="G111" i="4"/>
  <c r="D111" i="4"/>
  <c r="W119" i="4"/>
  <c r="U119" i="4"/>
  <c r="T119" i="4"/>
  <c r="O119" i="4"/>
  <c r="N119" i="4"/>
  <c r="I119" i="4"/>
  <c r="H119" i="4"/>
  <c r="W118" i="4"/>
  <c r="U118" i="4"/>
  <c r="T118" i="4"/>
  <c r="O118" i="4"/>
  <c r="N118" i="4"/>
  <c r="I118" i="4"/>
  <c r="H118" i="4"/>
  <c r="G99" i="4"/>
  <c r="F99" i="4"/>
  <c r="E99" i="4"/>
  <c r="D99" i="4"/>
  <c r="C99" i="4"/>
  <c r="W110" i="4"/>
  <c r="U110" i="4"/>
  <c r="T110" i="4"/>
  <c r="O110" i="4"/>
  <c r="N110" i="4"/>
  <c r="I110" i="4"/>
  <c r="H110" i="4"/>
  <c r="W109" i="4"/>
  <c r="U109" i="4"/>
  <c r="T109" i="4"/>
  <c r="O109" i="4"/>
  <c r="N109" i="4"/>
  <c r="I109" i="4"/>
  <c r="H109" i="4"/>
  <c r="T108" i="4"/>
  <c r="U108" i="4" s="1"/>
  <c r="N108" i="4"/>
  <c r="O108" i="4" s="1"/>
  <c r="H108" i="4"/>
  <c r="I108" i="4" s="1"/>
  <c r="T96" i="4"/>
  <c r="V96" i="4" s="1"/>
  <c r="W96" i="4" s="1"/>
  <c r="O96" i="4"/>
  <c r="C41" i="4"/>
  <c r="T21" i="4"/>
  <c r="U21" i="4" s="1"/>
  <c r="T20" i="4"/>
  <c r="U20" i="4" s="1"/>
  <c r="O20" i="4"/>
  <c r="O21" i="4"/>
  <c r="O16" i="4"/>
  <c r="H21" i="4"/>
  <c r="I21" i="4" s="1"/>
  <c r="H20" i="4"/>
  <c r="I20" i="4" s="1"/>
  <c r="G19" i="4"/>
  <c r="G15" i="4" s="1"/>
  <c r="F19" i="4"/>
  <c r="F15" i="4" s="1"/>
  <c r="C74" i="4"/>
  <c r="G98" i="4" l="1"/>
  <c r="U41" i="4"/>
  <c r="O41" i="4"/>
  <c r="U36" i="4"/>
  <c r="O36" i="4"/>
  <c r="T141" i="4"/>
  <c r="C147" i="4"/>
  <c r="V135" i="4"/>
  <c r="U96" i="4"/>
  <c r="V109" i="4"/>
  <c r="V134" i="4"/>
  <c r="V138" i="4"/>
  <c r="V129" i="4"/>
  <c r="W129" i="4" s="1"/>
  <c r="V126" i="4"/>
  <c r="W126" i="4" s="1"/>
  <c r="V119" i="4"/>
  <c r="C34" i="4"/>
  <c r="V130" i="4"/>
  <c r="W130" i="4" s="1"/>
  <c r="V131" i="4"/>
  <c r="V136" i="4"/>
  <c r="V140" i="4"/>
  <c r="V146" i="4"/>
  <c r="W146" i="4" s="1"/>
  <c r="V139" i="4"/>
  <c r="W139" i="4" s="1"/>
  <c r="O129" i="4"/>
  <c r="V108" i="4"/>
  <c r="W108" i="4" s="1"/>
  <c r="V110" i="4"/>
  <c r="V118" i="4"/>
  <c r="V137" i="4"/>
  <c r="H133" i="4"/>
  <c r="N133" i="4"/>
  <c r="T133" i="4"/>
  <c r="H19" i="4"/>
  <c r="I19" i="4" s="1"/>
  <c r="O19" i="4"/>
  <c r="V20" i="4"/>
  <c r="W20" i="4" s="1"/>
  <c r="V21" i="4"/>
  <c r="W21" i="4" s="1"/>
  <c r="T19" i="4"/>
  <c r="C91" i="4"/>
  <c r="O34" i="4" l="1"/>
  <c r="U133" i="4"/>
  <c r="C111" i="4"/>
  <c r="C98" i="4" s="1"/>
  <c r="I137" i="4"/>
  <c r="O137" i="4"/>
  <c r="W137" i="4"/>
  <c r="U137" i="4"/>
  <c r="V133" i="4"/>
  <c r="U19" i="4"/>
  <c r="V19" i="4"/>
  <c r="W19" i="4" s="1"/>
  <c r="I133" i="4" l="1"/>
  <c r="O133" i="4"/>
  <c r="W133" i="4"/>
  <c r="W201" i="4"/>
  <c r="W200" i="4"/>
  <c r="W199" i="4"/>
  <c r="W198" i="4"/>
  <c r="W197" i="4"/>
  <c r="W196" i="4"/>
  <c r="W194" i="4"/>
  <c r="W193" i="4"/>
  <c r="W192" i="4"/>
  <c r="W189" i="4"/>
  <c r="W188" i="4"/>
  <c r="W187" i="4"/>
  <c r="W185" i="4"/>
  <c r="W177" i="4"/>
  <c r="W176" i="4"/>
  <c r="W175" i="4"/>
  <c r="W174" i="4"/>
  <c r="W173" i="4"/>
  <c r="W172" i="4"/>
  <c r="W170" i="4"/>
  <c r="W169" i="4"/>
  <c r="W168" i="4"/>
  <c r="W167" i="4"/>
  <c r="W166" i="4"/>
  <c r="W165" i="4"/>
  <c r="W163" i="4"/>
  <c r="W162" i="4"/>
  <c r="W161" i="4"/>
  <c r="W160" i="4"/>
  <c r="W159" i="4"/>
  <c r="W158" i="4"/>
  <c r="W115" i="4"/>
  <c r="W106" i="4"/>
  <c r="W105" i="4"/>
  <c r="W102" i="4"/>
  <c r="W101" i="4"/>
  <c r="W77" i="4"/>
  <c r="W73" i="4"/>
  <c r="W62" i="4"/>
  <c r="W61" i="4"/>
  <c r="W30" i="4"/>
  <c r="W29" i="4"/>
  <c r="W28" i="4"/>
  <c r="W23" i="4"/>
  <c r="U201" i="4"/>
  <c r="U200" i="4"/>
  <c r="U199" i="4"/>
  <c r="U198" i="4"/>
  <c r="U197" i="4"/>
  <c r="U196" i="4"/>
  <c r="U194" i="4"/>
  <c r="U193" i="4"/>
  <c r="U192" i="4"/>
  <c r="U189" i="4"/>
  <c r="U188" i="4"/>
  <c r="U187" i="4"/>
  <c r="U185" i="4"/>
  <c r="U177" i="4"/>
  <c r="U176" i="4"/>
  <c r="U175" i="4"/>
  <c r="U174" i="4"/>
  <c r="U173" i="4"/>
  <c r="U172" i="4"/>
  <c r="U170" i="4"/>
  <c r="U169" i="4"/>
  <c r="U168" i="4"/>
  <c r="U167" i="4"/>
  <c r="U166" i="4"/>
  <c r="U165" i="4"/>
  <c r="U163" i="4"/>
  <c r="U162" i="4"/>
  <c r="U161" i="4"/>
  <c r="U160" i="4"/>
  <c r="U159" i="4"/>
  <c r="U158" i="4"/>
  <c r="U115" i="4"/>
  <c r="U106" i="4"/>
  <c r="U105" i="4"/>
  <c r="U102" i="4"/>
  <c r="U101" i="4"/>
  <c r="U77" i="4"/>
  <c r="U73" i="4"/>
  <c r="U62" i="4"/>
  <c r="U61" i="4"/>
  <c r="U30" i="4"/>
  <c r="U29" i="4"/>
  <c r="U28" i="4"/>
  <c r="U23" i="4"/>
  <c r="U14" i="4"/>
  <c r="T177" i="4"/>
  <c r="T176" i="4"/>
  <c r="T175" i="4"/>
  <c r="T174" i="4"/>
  <c r="T173" i="4"/>
  <c r="T172" i="4"/>
  <c r="T170" i="4"/>
  <c r="T169" i="4"/>
  <c r="T168" i="4"/>
  <c r="T167" i="4"/>
  <c r="T166" i="4"/>
  <c r="T165" i="4"/>
  <c r="T163" i="4"/>
  <c r="T162" i="4"/>
  <c r="T161" i="4"/>
  <c r="T160" i="4"/>
  <c r="T159" i="4"/>
  <c r="T158" i="4"/>
  <c r="T152" i="4"/>
  <c r="T150" i="4"/>
  <c r="U150" i="4" s="1"/>
  <c r="T149" i="4"/>
  <c r="T148" i="4"/>
  <c r="U145" i="4"/>
  <c r="U144" i="4"/>
  <c r="U143" i="4"/>
  <c r="U142" i="4"/>
  <c r="T128" i="4"/>
  <c r="U128" i="4" s="1"/>
  <c r="T125" i="4"/>
  <c r="U125" i="4" s="1"/>
  <c r="T124" i="4"/>
  <c r="U124" i="4" s="1"/>
  <c r="T123" i="4"/>
  <c r="U123" i="4" s="1"/>
  <c r="T122" i="4"/>
  <c r="U122" i="4" s="1"/>
  <c r="U121" i="4"/>
  <c r="T117" i="4"/>
  <c r="U117" i="4" s="1"/>
  <c r="T116" i="4"/>
  <c r="U116" i="4" s="1"/>
  <c r="T115" i="4"/>
  <c r="T114" i="4"/>
  <c r="U114" i="4" s="1"/>
  <c r="T113" i="4"/>
  <c r="U113" i="4" s="1"/>
  <c r="T112" i="4"/>
  <c r="U112" i="4" s="1"/>
  <c r="T107" i="4"/>
  <c r="U107" i="4" s="1"/>
  <c r="T106" i="4"/>
  <c r="T105" i="4"/>
  <c r="T104" i="4"/>
  <c r="U104" i="4" s="1"/>
  <c r="T103" i="4"/>
  <c r="U103" i="4" s="1"/>
  <c r="T102" i="4"/>
  <c r="T101" i="4"/>
  <c r="T100" i="4"/>
  <c r="U100" i="4" s="1"/>
  <c r="T97" i="4"/>
  <c r="U97" i="4" s="1"/>
  <c r="T95" i="4"/>
  <c r="U95" i="4" s="1"/>
  <c r="T94" i="4"/>
  <c r="U94" i="4" s="1"/>
  <c r="T93" i="4"/>
  <c r="U93" i="4" s="1"/>
  <c r="T92" i="4"/>
  <c r="U92" i="4" s="1"/>
  <c r="T90" i="4"/>
  <c r="U90" i="4" s="1"/>
  <c r="T89" i="4"/>
  <c r="U89" i="4" s="1"/>
  <c r="T88" i="4"/>
  <c r="U88" i="4" s="1"/>
  <c r="T86" i="4"/>
  <c r="U86" i="4" s="1"/>
  <c r="T85" i="4"/>
  <c r="U85" i="4" s="1"/>
  <c r="T84" i="4"/>
  <c r="U84" i="4" s="1"/>
  <c r="T83" i="4"/>
  <c r="U83" i="4" s="1"/>
  <c r="T82" i="4"/>
  <c r="U82" i="4" s="1"/>
  <c r="T81" i="4"/>
  <c r="U81" i="4" s="1"/>
  <c r="T80" i="4"/>
  <c r="U80" i="4" s="1"/>
  <c r="T79" i="4"/>
  <c r="U79" i="4" s="1"/>
  <c r="T78" i="4"/>
  <c r="U78" i="4" s="1"/>
  <c r="T77" i="4"/>
  <c r="T76" i="4"/>
  <c r="U76" i="4" s="1"/>
  <c r="T75" i="4"/>
  <c r="U75" i="4" s="1"/>
  <c r="T73" i="4"/>
  <c r="T71" i="4"/>
  <c r="U71" i="4" s="1"/>
  <c r="T70" i="4"/>
  <c r="U70" i="4" s="1"/>
  <c r="T69" i="4"/>
  <c r="U69" i="4" s="1"/>
  <c r="T68" i="4"/>
  <c r="U68" i="4" s="1"/>
  <c r="T67" i="4"/>
  <c r="U67" i="4" s="1"/>
  <c r="T66" i="4"/>
  <c r="U66" i="4" s="1"/>
  <c r="T65" i="4"/>
  <c r="U65" i="4" s="1"/>
  <c r="T64" i="4"/>
  <c r="U64" i="4" s="1"/>
  <c r="T62" i="4"/>
  <c r="T61" i="4"/>
  <c r="T59" i="4"/>
  <c r="U59" i="4" s="1"/>
  <c r="T58" i="4"/>
  <c r="U58" i="4" s="1"/>
  <c r="T56" i="4"/>
  <c r="T55" i="4"/>
  <c r="U55" i="4" s="1"/>
  <c r="T53" i="4"/>
  <c r="U53" i="4" s="1"/>
  <c r="T52" i="4"/>
  <c r="U52" i="4" s="1"/>
  <c r="T30" i="4"/>
  <c r="T29" i="4"/>
  <c r="T28" i="4"/>
  <c r="U27" i="4"/>
  <c r="U26" i="4"/>
  <c r="T23" i="4"/>
  <c r="T16" i="4"/>
  <c r="U16" i="4" s="1"/>
  <c r="T14" i="4"/>
  <c r="T13" i="4"/>
  <c r="U13" i="4" s="1"/>
  <c r="T12" i="4"/>
  <c r="U12" i="4" s="1"/>
  <c r="T11" i="4"/>
  <c r="U11" i="4" s="1"/>
  <c r="T10" i="4"/>
  <c r="U10" i="4" s="1"/>
  <c r="T9" i="4"/>
  <c r="U9" i="4" s="1"/>
  <c r="O201" i="4"/>
  <c r="O200" i="4"/>
  <c r="O199" i="4"/>
  <c r="O198" i="4"/>
  <c r="O197" i="4"/>
  <c r="O196" i="4"/>
  <c r="O194" i="4"/>
  <c r="O193" i="4"/>
  <c r="O192" i="4"/>
  <c r="O189" i="4"/>
  <c r="O188" i="4"/>
  <c r="O187" i="4"/>
  <c r="O185" i="4"/>
  <c r="N200" i="4"/>
  <c r="O177" i="4"/>
  <c r="O176" i="4"/>
  <c r="O175" i="4"/>
  <c r="O174" i="4"/>
  <c r="O173" i="4"/>
  <c r="O172" i="4"/>
  <c r="O170" i="4"/>
  <c r="O169" i="4"/>
  <c r="O168" i="4"/>
  <c r="O167" i="4"/>
  <c r="O166" i="4"/>
  <c r="O165" i="4"/>
  <c r="O163" i="4"/>
  <c r="O162" i="4"/>
  <c r="O161" i="4"/>
  <c r="O160" i="4"/>
  <c r="O159" i="4"/>
  <c r="O158" i="4"/>
  <c r="O116" i="4"/>
  <c r="O115" i="4"/>
  <c r="O106" i="4"/>
  <c r="O105" i="4"/>
  <c r="O102" i="4"/>
  <c r="O101" i="4"/>
  <c r="O77" i="4"/>
  <c r="O73" i="4"/>
  <c r="O62" i="4"/>
  <c r="O61" i="4"/>
  <c r="O30" i="4"/>
  <c r="O29" i="4"/>
  <c r="O28" i="4"/>
  <c r="O23" i="4"/>
  <c r="O14" i="4"/>
  <c r="O13" i="4"/>
  <c r="O9" i="4"/>
  <c r="N177" i="4"/>
  <c r="N176" i="4"/>
  <c r="N175" i="4"/>
  <c r="N174" i="4"/>
  <c r="N173" i="4"/>
  <c r="N172" i="4"/>
  <c r="N170" i="4"/>
  <c r="N169" i="4"/>
  <c r="N168" i="4"/>
  <c r="N167" i="4"/>
  <c r="N166" i="4"/>
  <c r="N165" i="4"/>
  <c r="N163" i="4"/>
  <c r="N162" i="4"/>
  <c r="N161" i="4"/>
  <c r="N160" i="4"/>
  <c r="N159" i="4"/>
  <c r="N158" i="4"/>
  <c r="N152" i="4"/>
  <c r="O152" i="4" s="1"/>
  <c r="N150" i="4"/>
  <c r="O150" i="4" s="1"/>
  <c r="N149" i="4"/>
  <c r="O149" i="4" s="1"/>
  <c r="N148" i="4"/>
  <c r="O148" i="4" s="1"/>
  <c r="O145" i="4"/>
  <c r="O144" i="4"/>
  <c r="O143" i="4"/>
  <c r="O142" i="4"/>
  <c r="N128" i="4"/>
  <c r="O128" i="4" s="1"/>
  <c r="N125" i="4"/>
  <c r="O125" i="4" s="1"/>
  <c r="N124" i="4"/>
  <c r="O124" i="4" s="1"/>
  <c r="N123" i="4"/>
  <c r="O123" i="4" s="1"/>
  <c r="N122" i="4"/>
  <c r="O122" i="4" s="1"/>
  <c r="N121" i="4"/>
  <c r="O121" i="4" s="1"/>
  <c r="N117" i="4"/>
  <c r="O117" i="4" s="1"/>
  <c r="N116" i="4"/>
  <c r="N115" i="4"/>
  <c r="N114" i="4"/>
  <c r="O114" i="4" s="1"/>
  <c r="N113" i="4"/>
  <c r="O113" i="4" s="1"/>
  <c r="N112" i="4"/>
  <c r="O112" i="4" s="1"/>
  <c r="N107" i="4"/>
  <c r="O107" i="4" s="1"/>
  <c r="N106" i="4"/>
  <c r="N105" i="4"/>
  <c r="N104" i="4"/>
  <c r="O104" i="4" s="1"/>
  <c r="N103" i="4"/>
  <c r="O103" i="4" s="1"/>
  <c r="N102" i="4"/>
  <c r="N101" i="4"/>
  <c r="N100" i="4"/>
  <c r="O100" i="4" s="1"/>
  <c r="O97" i="4"/>
  <c r="O95" i="4"/>
  <c r="O94" i="4"/>
  <c r="O93" i="4"/>
  <c r="O92" i="4"/>
  <c r="N90" i="4"/>
  <c r="O90" i="4" s="1"/>
  <c r="N89" i="4"/>
  <c r="O89" i="4" s="1"/>
  <c r="N88" i="4"/>
  <c r="O88" i="4" s="1"/>
  <c r="N86" i="4"/>
  <c r="O86" i="4" s="1"/>
  <c r="N85" i="4"/>
  <c r="O85" i="4" s="1"/>
  <c r="N84" i="4"/>
  <c r="O84" i="4" s="1"/>
  <c r="N83" i="4"/>
  <c r="O83" i="4" s="1"/>
  <c r="N82" i="4"/>
  <c r="O82" i="4" s="1"/>
  <c r="N81" i="4"/>
  <c r="O81" i="4" s="1"/>
  <c r="N80" i="4"/>
  <c r="O80" i="4" s="1"/>
  <c r="N79" i="4"/>
  <c r="O79" i="4" s="1"/>
  <c r="N78" i="4"/>
  <c r="O78" i="4" s="1"/>
  <c r="N77" i="4"/>
  <c r="N76" i="4"/>
  <c r="O76" i="4" s="1"/>
  <c r="N75" i="4"/>
  <c r="O75" i="4" s="1"/>
  <c r="N73" i="4"/>
  <c r="N71" i="4"/>
  <c r="O71" i="4" s="1"/>
  <c r="N70" i="4"/>
  <c r="O70" i="4" s="1"/>
  <c r="N69" i="4"/>
  <c r="O69" i="4" s="1"/>
  <c r="N68" i="4"/>
  <c r="O68" i="4" s="1"/>
  <c r="N67" i="4"/>
  <c r="O67" i="4" s="1"/>
  <c r="N66" i="4"/>
  <c r="O66" i="4" s="1"/>
  <c r="N65" i="4"/>
  <c r="O65" i="4" s="1"/>
  <c r="N64" i="4"/>
  <c r="O64" i="4" s="1"/>
  <c r="N62" i="4"/>
  <c r="N61" i="4"/>
  <c r="N59" i="4"/>
  <c r="O59" i="4" s="1"/>
  <c r="N58" i="4"/>
  <c r="O58" i="4" s="1"/>
  <c r="N56" i="4"/>
  <c r="O56" i="4" s="1"/>
  <c r="N55" i="4"/>
  <c r="O55" i="4" s="1"/>
  <c r="N53" i="4"/>
  <c r="O53" i="4" s="1"/>
  <c r="N52" i="4"/>
  <c r="O52" i="4" s="1"/>
  <c r="O45" i="4"/>
  <c r="O12" i="4"/>
  <c r="O11" i="4"/>
  <c r="O10" i="4"/>
  <c r="O7" i="4"/>
  <c r="I201" i="4"/>
  <c r="I200" i="4"/>
  <c r="I199" i="4"/>
  <c r="I198" i="4"/>
  <c r="I197" i="4"/>
  <c r="I196" i="4"/>
  <c r="I194" i="4"/>
  <c r="I193" i="4"/>
  <c r="I192" i="4"/>
  <c r="I189" i="4"/>
  <c r="I188" i="4"/>
  <c r="I187" i="4"/>
  <c r="I185" i="4"/>
  <c r="I177" i="4"/>
  <c r="I176" i="4"/>
  <c r="I175" i="4"/>
  <c r="I174" i="4"/>
  <c r="I173" i="4"/>
  <c r="I172" i="4"/>
  <c r="I170" i="4"/>
  <c r="I169" i="4"/>
  <c r="I168" i="4"/>
  <c r="I167" i="4"/>
  <c r="I166" i="4"/>
  <c r="I165" i="4"/>
  <c r="I163" i="4"/>
  <c r="I162" i="4"/>
  <c r="I161" i="4"/>
  <c r="I160" i="4"/>
  <c r="I159" i="4"/>
  <c r="I158" i="4"/>
  <c r="I115" i="4"/>
  <c r="I106" i="4"/>
  <c r="I105" i="4"/>
  <c r="I102" i="4"/>
  <c r="I101" i="4"/>
  <c r="I77" i="4"/>
  <c r="I73" i="4"/>
  <c r="I62" i="4"/>
  <c r="I61" i="4"/>
  <c r="I43" i="4"/>
  <c r="H177" i="4"/>
  <c r="H176" i="4"/>
  <c r="H175" i="4"/>
  <c r="H174" i="4"/>
  <c r="H173" i="4"/>
  <c r="H172" i="4"/>
  <c r="H170" i="4"/>
  <c r="H169" i="4"/>
  <c r="H168" i="4"/>
  <c r="H167" i="4"/>
  <c r="H166" i="4"/>
  <c r="H165" i="4"/>
  <c r="H150" i="4"/>
  <c r="H124" i="4"/>
  <c r="I124" i="4" s="1"/>
  <c r="H122" i="4"/>
  <c r="I122" i="4" s="1"/>
  <c r="H117" i="4"/>
  <c r="H116" i="4"/>
  <c r="H115" i="4"/>
  <c r="H114" i="4"/>
  <c r="I114" i="4" s="1"/>
  <c r="H113" i="4"/>
  <c r="H107" i="4"/>
  <c r="I107" i="4" s="1"/>
  <c r="H106" i="4"/>
  <c r="H105" i="4"/>
  <c r="H104" i="4"/>
  <c r="H103" i="4"/>
  <c r="H102" i="4"/>
  <c r="H101" i="4"/>
  <c r="H100" i="4"/>
  <c r="I100" i="4" s="1"/>
  <c r="H86" i="4"/>
  <c r="I86" i="4" s="1"/>
  <c r="H85" i="4"/>
  <c r="H77" i="4"/>
  <c r="H73" i="4"/>
  <c r="H70" i="4"/>
  <c r="H62" i="4"/>
  <c r="H61" i="4"/>
  <c r="H45" i="4"/>
  <c r="H38" i="4"/>
  <c r="V38" i="4" s="1"/>
  <c r="I30" i="4"/>
  <c r="I29" i="4"/>
  <c r="I28" i="4"/>
  <c r="I23" i="4"/>
  <c r="I14" i="4"/>
  <c r="H30" i="4"/>
  <c r="H29" i="4"/>
  <c r="H28" i="4"/>
  <c r="H27" i="4"/>
  <c r="H23" i="4"/>
  <c r="H14" i="4"/>
  <c r="H13" i="4"/>
  <c r="I13" i="4" s="1"/>
  <c r="H12" i="4"/>
  <c r="H10" i="4"/>
  <c r="I10" i="4" s="1"/>
  <c r="H9" i="4"/>
  <c r="I9" i="4" s="1"/>
  <c r="V191" i="4"/>
  <c r="N195" i="4"/>
  <c r="N187" i="4"/>
  <c r="U152" i="4" l="1"/>
  <c r="U148" i="4"/>
  <c r="U149" i="4"/>
  <c r="V163" i="4"/>
  <c r="V195" i="4"/>
  <c r="T195" i="4"/>
  <c r="V167" i="4"/>
  <c r="V172" i="4"/>
  <c r="V176" i="4"/>
  <c r="V158" i="4"/>
  <c r="V162" i="4"/>
  <c r="V113" i="4"/>
  <c r="W113" i="4" s="1"/>
  <c r="V117" i="4"/>
  <c r="W117" i="4" s="1"/>
  <c r="V168" i="4"/>
  <c r="V173" i="4"/>
  <c r="V177" i="4"/>
  <c r="V128" i="4"/>
  <c r="W128" i="4" s="1"/>
  <c r="V166" i="4"/>
  <c r="V170" i="4"/>
  <c r="V175" i="4"/>
  <c r="V165" i="4"/>
  <c r="V169" i="4"/>
  <c r="V174" i="4"/>
  <c r="V150" i="4"/>
  <c r="W150" i="4" s="1"/>
  <c r="V115" i="4"/>
  <c r="V160" i="4"/>
  <c r="V9" i="4"/>
  <c r="W9" i="4" s="1"/>
  <c r="V13" i="4"/>
  <c r="W13" i="4" s="1"/>
  <c r="V28" i="4"/>
  <c r="V61" i="4"/>
  <c r="V77" i="4"/>
  <c r="V124" i="4"/>
  <c r="W124" i="4" s="1"/>
  <c r="V85" i="4"/>
  <c r="W85" i="4" s="1"/>
  <c r="V116" i="4"/>
  <c r="W116" i="4" s="1"/>
  <c r="V161" i="4"/>
  <c r="V94" i="4"/>
  <c r="W94" i="4" s="1"/>
  <c r="V103" i="4"/>
  <c r="W103" i="4" s="1"/>
  <c r="V114" i="4"/>
  <c r="W114" i="4" s="1"/>
  <c r="V122" i="4"/>
  <c r="W122" i="4" s="1"/>
  <c r="V159" i="4"/>
  <c r="I117" i="4"/>
  <c r="I128" i="4"/>
  <c r="I150" i="4"/>
  <c r="V104" i="4"/>
  <c r="W104" i="4" s="1"/>
  <c r="I113" i="4"/>
  <c r="V100" i="4"/>
  <c r="W100" i="4" s="1"/>
  <c r="V10" i="4"/>
  <c r="V14" i="4"/>
  <c r="I116" i="4"/>
  <c r="V101" i="4"/>
  <c r="V105" i="4"/>
  <c r="V30" i="4"/>
  <c r="V70" i="4"/>
  <c r="W70" i="4" s="1"/>
  <c r="V102" i="4"/>
  <c r="V29" i="4"/>
  <c r="V62" i="4"/>
  <c r="V45" i="4"/>
  <c r="V86" i="4"/>
  <c r="W86" i="4" s="1"/>
  <c r="V106" i="4"/>
  <c r="V12" i="4"/>
  <c r="V23" i="4"/>
  <c r="V27" i="4"/>
  <c r="W27" i="4" s="1"/>
  <c r="V73" i="4"/>
  <c r="V107" i="4"/>
  <c r="W107" i="4" s="1"/>
  <c r="I45" i="4"/>
  <c r="I27" i="4"/>
  <c r="I38" i="4"/>
  <c r="I85" i="4"/>
  <c r="I103" i="4"/>
  <c r="I12" i="4"/>
  <c r="I70" i="4"/>
  <c r="I104" i="4"/>
  <c r="M156" i="4"/>
  <c r="G191" i="4"/>
  <c r="H191" i="4" s="1"/>
  <c r="G187" i="4"/>
  <c r="H187" i="4" s="1"/>
  <c r="G185" i="4"/>
  <c r="H185" i="4" s="1"/>
  <c r="G195" i="4"/>
  <c r="H195" i="4" s="1"/>
  <c r="G171" i="4"/>
  <c r="G164" i="4"/>
  <c r="G157" i="4"/>
  <c r="G151" i="4"/>
  <c r="G147" i="4" s="1"/>
  <c r="G91" i="4"/>
  <c r="G87" i="4"/>
  <c r="G74" i="4"/>
  <c r="G63" i="4"/>
  <c r="G60" i="4"/>
  <c r="G57" i="4"/>
  <c r="G54" i="4"/>
  <c r="G51" i="4"/>
  <c r="G44" i="4"/>
  <c r="G41" i="4"/>
  <c r="G36" i="4"/>
  <c r="G25" i="4"/>
  <c r="G24" i="4" s="1"/>
  <c r="G22" i="4"/>
  <c r="T188" i="4" l="1"/>
  <c r="V188" i="4" s="1"/>
  <c r="G72" i="4"/>
  <c r="G156" i="4"/>
  <c r="G6" i="4"/>
  <c r="G50" i="4"/>
  <c r="F185" i="4"/>
  <c r="G34" i="4" l="1"/>
  <c r="S153" i="4"/>
  <c r="M153" i="4"/>
  <c r="G49" i="4"/>
  <c r="G48" i="4" s="1"/>
  <c r="G188" i="4" s="1"/>
  <c r="H188" i="4" s="1"/>
  <c r="V145" i="4"/>
  <c r="W145" i="4" s="1"/>
  <c r="I145" i="4"/>
  <c r="N188" i="4"/>
  <c r="G183" i="4" l="1"/>
  <c r="G153" i="4"/>
  <c r="H183" i="4" l="1"/>
  <c r="H58" i="4"/>
  <c r="H97" i="4"/>
  <c r="F111" i="4"/>
  <c r="F187" i="4"/>
  <c r="F120" i="4"/>
  <c r="H125" i="4"/>
  <c r="F98" i="4" l="1"/>
  <c r="V58" i="4"/>
  <c r="W58" i="4" s="1"/>
  <c r="I58" i="4"/>
  <c r="F141" i="4"/>
  <c r="I144" i="4"/>
  <c r="V144" i="4"/>
  <c r="W144" i="4" s="1"/>
  <c r="I97" i="4"/>
  <c r="V97" i="4"/>
  <c r="W97" i="4" s="1"/>
  <c r="V125" i="4"/>
  <c r="W125" i="4" s="1"/>
  <c r="I125" i="4"/>
  <c r="H66" i="4" l="1"/>
  <c r="E120" i="4"/>
  <c r="E187" i="4"/>
  <c r="H69" i="4"/>
  <c r="H88" i="4"/>
  <c r="H81" i="4"/>
  <c r="H11" i="4"/>
  <c r="H7" i="4"/>
  <c r="V7" i="4" s="1"/>
  <c r="W7" i="4" s="1"/>
  <c r="F25" i="4"/>
  <c r="E25" i="4"/>
  <c r="O25" i="4"/>
  <c r="O24" i="4" l="1"/>
  <c r="V81" i="4"/>
  <c r="W81" i="4" s="1"/>
  <c r="I81" i="4"/>
  <c r="V88" i="4"/>
  <c r="W88" i="4" s="1"/>
  <c r="I88" i="4"/>
  <c r="V69" i="4"/>
  <c r="W69" i="4" s="1"/>
  <c r="I69" i="4"/>
  <c r="V66" i="4"/>
  <c r="W66" i="4" s="1"/>
  <c r="I66" i="4"/>
  <c r="E141" i="4"/>
  <c r="H141" i="4" s="1"/>
  <c r="E111" i="4"/>
  <c r="E98" i="4" s="1"/>
  <c r="H112" i="4"/>
  <c r="T25" i="4"/>
  <c r="U25" i="4" s="1"/>
  <c r="V11" i="4"/>
  <c r="W11" i="4" s="1"/>
  <c r="I11" i="4"/>
  <c r="I7" i="4"/>
  <c r="E185" i="4"/>
  <c r="F36" i="4"/>
  <c r="E36" i="4"/>
  <c r="H40" i="4"/>
  <c r="V40" i="4" s="1"/>
  <c r="H39" i="4"/>
  <c r="V39" i="4" s="1"/>
  <c r="W39" i="4" s="1"/>
  <c r="T15" i="4"/>
  <c r="I39" i="4" l="1"/>
  <c r="V112" i="4"/>
  <c r="W112" i="4" s="1"/>
  <c r="I112" i="4"/>
  <c r="I142" i="4"/>
  <c r="V142" i="4"/>
  <c r="W142" i="4" s="1"/>
  <c r="U15" i="4"/>
  <c r="O15" i="4"/>
  <c r="I40" i="4"/>
  <c r="H90" i="4" l="1"/>
  <c r="H152" i="4"/>
  <c r="H149" i="4"/>
  <c r="H123" i="4"/>
  <c r="H95" i="4"/>
  <c r="I95" i="4" s="1"/>
  <c r="H93" i="4"/>
  <c r="I93" i="4" s="1"/>
  <c r="H92" i="4"/>
  <c r="I92" i="4" s="1"/>
  <c r="H89" i="4"/>
  <c r="H84" i="4"/>
  <c r="H83" i="4"/>
  <c r="H82" i="4"/>
  <c r="H80" i="4"/>
  <c r="H79" i="4"/>
  <c r="H78" i="4"/>
  <c r="H76" i="4"/>
  <c r="H75" i="4"/>
  <c r="H71" i="4"/>
  <c r="H68" i="4"/>
  <c r="H67" i="4"/>
  <c r="H65" i="4"/>
  <c r="H64" i="4"/>
  <c r="H59" i="4"/>
  <c r="H56" i="4"/>
  <c r="H55" i="4"/>
  <c r="H53" i="4"/>
  <c r="H52" i="4"/>
  <c r="H43" i="4"/>
  <c r="V43" i="4" s="1"/>
  <c r="H42" i="4"/>
  <c r="V42" i="4" s="1"/>
  <c r="W42" i="4" s="1"/>
  <c r="H37" i="4"/>
  <c r="V37" i="4" s="1"/>
  <c r="W37" i="4" s="1"/>
  <c r="H26" i="4"/>
  <c r="H148" i="4" l="1"/>
  <c r="V148" i="4" s="1"/>
  <c r="W148" i="4" s="1"/>
  <c r="H121" i="4"/>
  <c r="V121" i="4" s="1"/>
  <c r="W121" i="4" s="1"/>
  <c r="D120" i="4"/>
  <c r="D98" i="4" s="1"/>
  <c r="V52" i="4"/>
  <c r="W52" i="4" s="1"/>
  <c r="I52" i="4"/>
  <c r="V26" i="4"/>
  <c r="W26" i="4" s="1"/>
  <c r="I26" i="4"/>
  <c r="V56" i="4"/>
  <c r="W56" i="4" s="1"/>
  <c r="I56" i="4"/>
  <c r="V67" i="4"/>
  <c r="W67" i="4" s="1"/>
  <c r="I67" i="4"/>
  <c r="V76" i="4"/>
  <c r="W76" i="4" s="1"/>
  <c r="I76" i="4"/>
  <c r="V82" i="4"/>
  <c r="W82" i="4" s="1"/>
  <c r="I82" i="4"/>
  <c r="V92" i="4"/>
  <c r="W92" i="4" s="1"/>
  <c r="V123" i="4"/>
  <c r="W123" i="4" s="1"/>
  <c r="I123" i="4"/>
  <c r="V152" i="4"/>
  <c r="W152" i="4" s="1"/>
  <c r="I152" i="4"/>
  <c r="V59" i="4"/>
  <c r="W59" i="4" s="1"/>
  <c r="I59" i="4"/>
  <c r="V68" i="4"/>
  <c r="W68" i="4" s="1"/>
  <c r="I68" i="4"/>
  <c r="V78" i="4"/>
  <c r="W78" i="4" s="1"/>
  <c r="I78" i="4"/>
  <c r="V83" i="4"/>
  <c r="W83" i="4" s="1"/>
  <c r="I83" i="4"/>
  <c r="V93" i="4"/>
  <c r="W93" i="4" s="1"/>
  <c r="V143" i="4"/>
  <c r="W143" i="4" s="1"/>
  <c r="I143" i="4"/>
  <c r="V90" i="4"/>
  <c r="W90" i="4" s="1"/>
  <c r="I90" i="4"/>
  <c r="I37" i="4"/>
  <c r="V53" i="4"/>
  <c r="W53" i="4" s="1"/>
  <c r="I53" i="4"/>
  <c r="V64" i="4"/>
  <c r="W64" i="4" s="1"/>
  <c r="I64" i="4"/>
  <c r="V71" i="4"/>
  <c r="W71" i="4" s="1"/>
  <c r="I71" i="4"/>
  <c r="V79" i="4"/>
  <c r="W79" i="4" s="1"/>
  <c r="I79" i="4"/>
  <c r="V84" i="4"/>
  <c r="W84" i="4" s="1"/>
  <c r="I84" i="4"/>
  <c r="V95" i="4"/>
  <c r="W95" i="4" s="1"/>
  <c r="I42" i="4"/>
  <c r="V55" i="4"/>
  <c r="W55" i="4" s="1"/>
  <c r="I55" i="4"/>
  <c r="V65" i="4"/>
  <c r="W65" i="4" s="1"/>
  <c r="I65" i="4"/>
  <c r="V75" i="4"/>
  <c r="W75" i="4" s="1"/>
  <c r="I75" i="4"/>
  <c r="V80" i="4"/>
  <c r="W80" i="4" s="1"/>
  <c r="I80" i="4"/>
  <c r="V89" i="4"/>
  <c r="W89" i="4" s="1"/>
  <c r="I89" i="4"/>
  <c r="V149" i="4"/>
  <c r="W149" i="4" s="1"/>
  <c r="I149" i="4"/>
  <c r="D25" i="4"/>
  <c r="H25" i="4" s="1"/>
  <c r="D36" i="4"/>
  <c r="H36" i="4" s="1"/>
  <c r="V36" i="4" s="1"/>
  <c r="W36" i="4" s="1"/>
  <c r="I148" i="4" l="1"/>
  <c r="I121" i="4"/>
  <c r="H16" i="4"/>
  <c r="I16" i="4" s="1"/>
  <c r="H15" i="4"/>
  <c r="V25" i="4"/>
  <c r="W25" i="4" s="1"/>
  <c r="I25" i="4"/>
  <c r="I36" i="4"/>
  <c r="F195" i="4"/>
  <c r="F191" i="4"/>
  <c r="F171" i="4"/>
  <c r="F164" i="4"/>
  <c r="F157" i="4"/>
  <c r="F151" i="4"/>
  <c r="F147" i="4" s="1"/>
  <c r="F91" i="4"/>
  <c r="F87" i="4"/>
  <c r="F74" i="4"/>
  <c r="F63" i="4"/>
  <c r="F60" i="4"/>
  <c r="F57" i="4"/>
  <c r="F54" i="4"/>
  <c r="F51" i="4"/>
  <c r="F44" i="4"/>
  <c r="F41" i="4"/>
  <c r="F24" i="4"/>
  <c r="F22" i="4"/>
  <c r="F8" i="4"/>
  <c r="E195" i="4"/>
  <c r="E191" i="4"/>
  <c r="E171" i="4"/>
  <c r="E164" i="4"/>
  <c r="E157" i="4"/>
  <c r="E151" i="4"/>
  <c r="E147" i="4" s="1"/>
  <c r="E91" i="4"/>
  <c r="E87" i="4"/>
  <c r="E74" i="4"/>
  <c r="E63" i="4"/>
  <c r="E60" i="4"/>
  <c r="E57" i="4"/>
  <c r="E54" i="4"/>
  <c r="E51" i="4"/>
  <c r="E44" i="4"/>
  <c r="E41" i="4"/>
  <c r="E24" i="4"/>
  <c r="E22" i="4"/>
  <c r="E8" i="4"/>
  <c r="V16" i="4" l="1"/>
  <c r="W16" i="4" s="1"/>
  <c r="F72" i="4"/>
  <c r="N151" i="4"/>
  <c r="T22" i="4"/>
  <c r="T51" i="4"/>
  <c r="T63" i="4"/>
  <c r="E72" i="4"/>
  <c r="N91" i="4"/>
  <c r="T99" i="4"/>
  <c r="N60" i="4"/>
  <c r="T171" i="4"/>
  <c r="N74" i="4"/>
  <c r="O74" i="4" s="1"/>
  <c r="N111" i="4"/>
  <c r="T157" i="4"/>
  <c r="N57" i="4"/>
  <c r="N87" i="4"/>
  <c r="N120" i="4"/>
  <c r="N157" i="4"/>
  <c r="T24" i="4"/>
  <c r="T54" i="4"/>
  <c r="T74" i="4"/>
  <c r="U74" i="4" s="1"/>
  <c r="T111" i="4"/>
  <c r="T151" i="4"/>
  <c r="N54" i="4"/>
  <c r="N51" i="4"/>
  <c r="N63" i="4"/>
  <c r="N99" i="4"/>
  <c r="N141" i="4"/>
  <c r="N171" i="4"/>
  <c r="T8" i="4"/>
  <c r="T60" i="4"/>
  <c r="T91" i="4"/>
  <c r="T127" i="4"/>
  <c r="T164" i="4"/>
  <c r="N127" i="4"/>
  <c r="N164" i="4"/>
  <c r="T57" i="4"/>
  <c r="T87" i="4"/>
  <c r="T120" i="4"/>
  <c r="V15" i="4"/>
  <c r="W15" i="4" s="1"/>
  <c r="I15" i="4"/>
  <c r="T147" i="4"/>
  <c r="N147" i="4"/>
  <c r="F156" i="4"/>
  <c r="F34" i="4" s="1"/>
  <c r="R156" i="4"/>
  <c r="P156" i="4"/>
  <c r="F50" i="4"/>
  <c r="L156" i="4"/>
  <c r="J156" i="4"/>
  <c r="E156" i="4"/>
  <c r="K156" i="4"/>
  <c r="E50" i="4"/>
  <c r="E6" i="4"/>
  <c r="F6" i="4"/>
  <c r="T35" i="4" l="1"/>
  <c r="U35" i="4" s="1"/>
  <c r="T34" i="4"/>
  <c r="N98" i="4"/>
  <c r="T6" i="4"/>
  <c r="N50" i="4"/>
  <c r="N72" i="4"/>
  <c r="T50" i="4"/>
  <c r="N156" i="4"/>
  <c r="T72" i="4"/>
  <c r="F49" i="4"/>
  <c r="F48" i="4" s="1"/>
  <c r="F188" i="4" s="1"/>
  <c r="E34" i="4"/>
  <c r="E49" i="4"/>
  <c r="K153" i="4"/>
  <c r="R153" i="4"/>
  <c r="C87" i="4"/>
  <c r="U34" i="4" l="1"/>
  <c r="E48" i="4"/>
  <c r="E153" i="4" s="1"/>
  <c r="C72" i="4"/>
  <c r="F183" i="4"/>
  <c r="L153" i="4"/>
  <c r="T49" i="4"/>
  <c r="N49" i="4"/>
  <c r="O87" i="4"/>
  <c r="U87" i="4"/>
  <c r="F153" i="4"/>
  <c r="T48" i="4"/>
  <c r="N48" i="4"/>
  <c r="O72" i="4" l="1"/>
  <c r="E188" i="4"/>
  <c r="E183" i="4" s="1"/>
  <c r="N184" i="4"/>
  <c r="U72" i="4"/>
  <c r="P153" i="4"/>
  <c r="T153" i="4" s="1"/>
  <c r="J153" i="4"/>
  <c r="N153" i="4" s="1"/>
  <c r="T184" i="4" l="1"/>
  <c r="V184" i="4" s="1"/>
  <c r="N183" i="4"/>
  <c r="D63" i="4"/>
  <c r="H63" i="4" s="1"/>
  <c r="D41" i="4"/>
  <c r="H41" i="4" l="1"/>
  <c r="V41" i="4" s="1"/>
  <c r="W41" i="4" s="1"/>
  <c r="T183" i="4"/>
  <c r="V183" i="4" s="1"/>
  <c r="V63" i="4"/>
  <c r="D191" i="4"/>
  <c r="U56" i="4" l="1"/>
  <c r="D195" i="4"/>
  <c r="D171" i="4"/>
  <c r="H171" i="4" s="1"/>
  <c r="V171" i="4" s="1"/>
  <c r="D164" i="4"/>
  <c r="H164" i="4" s="1"/>
  <c r="V164" i="4" s="1"/>
  <c r="D157" i="4"/>
  <c r="D151" i="4"/>
  <c r="H127" i="4"/>
  <c r="V127" i="4" s="1"/>
  <c r="H120" i="4"/>
  <c r="H111" i="4"/>
  <c r="V111" i="4" s="1"/>
  <c r="H99" i="4"/>
  <c r="V99" i="4" s="1"/>
  <c r="D91" i="4"/>
  <c r="H91" i="4" s="1"/>
  <c r="I91" i="4" s="1"/>
  <c r="D87" i="4"/>
  <c r="H87" i="4" s="1"/>
  <c r="D74" i="4"/>
  <c r="D60" i="4"/>
  <c r="H60" i="4" s="1"/>
  <c r="V60" i="4" s="1"/>
  <c r="D57" i="4"/>
  <c r="H57" i="4" s="1"/>
  <c r="D54" i="4"/>
  <c r="H54" i="4" s="1"/>
  <c r="D51" i="4"/>
  <c r="H51" i="4" s="1"/>
  <c r="D44" i="4"/>
  <c r="H44" i="4" s="1"/>
  <c r="V44" i="4" s="1"/>
  <c r="D22" i="4"/>
  <c r="D8" i="4"/>
  <c r="H8" i="4" s="1"/>
  <c r="V8" i="4" s="1"/>
  <c r="W8" i="4" s="1"/>
  <c r="H157" i="4" l="1"/>
  <c r="V157" i="4" s="1"/>
  <c r="H151" i="4"/>
  <c r="V151" i="4" s="1"/>
  <c r="D147" i="4"/>
  <c r="H147" i="4" s="1"/>
  <c r="H74" i="4"/>
  <c r="I74" i="4" s="1"/>
  <c r="D72" i="4"/>
  <c r="H72" i="4" s="1"/>
  <c r="H22" i="4"/>
  <c r="V22" i="4" s="1"/>
  <c r="V91" i="4"/>
  <c r="V141" i="4"/>
  <c r="V51" i="4"/>
  <c r="V54" i="4"/>
  <c r="V87" i="4"/>
  <c r="W87" i="4" s="1"/>
  <c r="I87" i="4"/>
  <c r="V120" i="4"/>
  <c r="V57" i="4"/>
  <c r="D24" i="4"/>
  <c r="H24" i="4" s="1"/>
  <c r="V24" i="4" s="1"/>
  <c r="D6" i="4"/>
  <c r="H6" i="4" s="1"/>
  <c r="D156" i="4"/>
  <c r="D50" i="4"/>
  <c r="H50" i="4" s="1"/>
  <c r="H98" i="4"/>
  <c r="V98" i="4" s="1"/>
  <c r="D34" i="4" l="1"/>
  <c r="H34" i="4" s="1"/>
  <c r="V34" i="4" s="1"/>
  <c r="W34" i="4" s="1"/>
  <c r="H156" i="4"/>
  <c r="V74" i="4"/>
  <c r="W74" i="4" s="1"/>
  <c r="V147" i="4"/>
  <c r="V6" i="4"/>
  <c r="V72" i="4"/>
  <c r="W72" i="4" s="1"/>
  <c r="I72" i="4"/>
  <c r="V50" i="4"/>
  <c r="D49" i="4"/>
  <c r="H49" i="4" s="1"/>
  <c r="H35" i="4" l="1"/>
  <c r="V35" i="4" s="1"/>
  <c r="W35" i="4" s="1"/>
  <c r="V49" i="4"/>
  <c r="D48" i="4"/>
  <c r="I35" i="4" l="1"/>
  <c r="H48" i="4"/>
  <c r="V48" i="4" s="1"/>
  <c r="D188" i="4"/>
  <c r="D153" i="4"/>
  <c r="H153" i="4" s="1"/>
  <c r="D183" i="4" l="1"/>
  <c r="V153" i="4"/>
  <c r="C22" i="4"/>
  <c r="C195" i="4"/>
  <c r="C191" i="4"/>
  <c r="C171" i="4"/>
  <c r="C164" i="4"/>
  <c r="C157" i="4"/>
  <c r="C44" i="4"/>
  <c r="W44" i="4" s="1"/>
  <c r="C51" i="4"/>
  <c r="C54" i="4"/>
  <c r="C57" i="4"/>
  <c r="C60" i="4"/>
  <c r="C63" i="4"/>
  <c r="C186" i="4"/>
  <c r="C183" i="4" s="1"/>
  <c r="U44" i="4" l="1"/>
  <c r="I183" i="4"/>
  <c r="W183" i="4"/>
  <c r="O183" i="4"/>
  <c r="U183" i="4"/>
  <c r="C6" i="4"/>
  <c r="W6" i="4" s="1"/>
  <c r="O22" i="4"/>
  <c r="W22" i="4"/>
  <c r="I22" i="4"/>
  <c r="I41" i="4"/>
  <c r="U141" i="4"/>
  <c r="O141" i="4"/>
  <c r="I141" i="4"/>
  <c r="U54" i="4"/>
  <c r="O54" i="4"/>
  <c r="I54" i="4"/>
  <c r="W54" i="4"/>
  <c r="W157" i="4"/>
  <c r="U157" i="4"/>
  <c r="I157" i="4"/>
  <c r="O157" i="4"/>
  <c r="W191" i="4"/>
  <c r="I191" i="4"/>
  <c r="U191" i="4"/>
  <c r="O191" i="4"/>
  <c r="U51" i="4"/>
  <c r="O51" i="4"/>
  <c r="I51" i="4"/>
  <c r="W51" i="4"/>
  <c r="O151" i="4"/>
  <c r="U151" i="4"/>
  <c r="I151" i="4"/>
  <c r="W151" i="4"/>
  <c r="I127" i="4"/>
  <c r="O127" i="4"/>
  <c r="U127" i="4"/>
  <c r="W127" i="4"/>
  <c r="U63" i="4"/>
  <c r="O63" i="4"/>
  <c r="I63" i="4"/>
  <c r="W63" i="4"/>
  <c r="U164" i="4"/>
  <c r="O164" i="4"/>
  <c r="I164" i="4"/>
  <c r="W164" i="4"/>
  <c r="W195" i="4"/>
  <c r="I195" i="4"/>
  <c r="U195" i="4"/>
  <c r="O195" i="4"/>
  <c r="W186" i="4"/>
  <c r="I186" i="4"/>
  <c r="U186" i="4"/>
  <c r="O186" i="4"/>
  <c r="O60" i="4"/>
  <c r="W60" i="4"/>
  <c r="U60" i="4"/>
  <c r="I60" i="4"/>
  <c r="I44" i="4"/>
  <c r="O44" i="4"/>
  <c r="W171" i="4"/>
  <c r="U171" i="4"/>
  <c r="I171" i="4"/>
  <c r="O171" i="4"/>
  <c r="I8" i="4"/>
  <c r="O8" i="4"/>
  <c r="U8" i="4"/>
  <c r="O57" i="4"/>
  <c r="U57" i="4"/>
  <c r="I57" i="4"/>
  <c r="W57" i="4"/>
  <c r="U22" i="4"/>
  <c r="U120" i="4"/>
  <c r="O120" i="4"/>
  <c r="I120" i="4"/>
  <c r="W120" i="4"/>
  <c r="U111" i="4"/>
  <c r="O111" i="4"/>
  <c r="I111" i="4"/>
  <c r="W111" i="4"/>
  <c r="O91" i="4"/>
  <c r="U91" i="4"/>
  <c r="W91" i="4"/>
  <c r="O99" i="4"/>
  <c r="U99" i="4"/>
  <c r="W99" i="4"/>
  <c r="I99" i="4"/>
  <c r="W141" i="4"/>
  <c r="C50" i="4"/>
  <c r="U98" i="4" l="1"/>
  <c r="W98" i="4"/>
  <c r="U6" i="4"/>
  <c r="O6" i="4"/>
  <c r="I6" i="4"/>
  <c r="U50" i="4"/>
  <c r="O50" i="4"/>
  <c r="I50" i="4"/>
  <c r="W50" i="4"/>
  <c r="O147" i="4"/>
  <c r="U147" i="4"/>
  <c r="I147" i="4"/>
  <c r="W147" i="4"/>
  <c r="O156" i="4"/>
  <c r="I156" i="4"/>
  <c r="I24" i="4"/>
  <c r="U24" i="4"/>
  <c r="W24" i="4"/>
  <c r="I34" i="4"/>
  <c r="O98" i="4"/>
  <c r="I98" i="4"/>
  <c r="C49" i="4"/>
  <c r="U49" i="4" l="1"/>
  <c r="O49" i="4"/>
  <c r="I49" i="4"/>
  <c r="W49" i="4"/>
  <c r="C48" i="4"/>
  <c r="U48" i="4" l="1"/>
  <c r="O48" i="4"/>
  <c r="I48" i="4"/>
  <c r="W48" i="4"/>
  <c r="C153" i="4"/>
  <c r="U153" i="4" l="1"/>
  <c r="O153" i="4"/>
  <c r="I153" i="4"/>
  <c r="W153" i="4"/>
</calcChain>
</file>

<file path=xl/sharedStrings.xml><?xml version="1.0" encoding="utf-8"?>
<sst xmlns="http://schemas.openxmlformats.org/spreadsheetml/2006/main" count="1161" uniqueCount="1010">
  <si>
    <t>Exercício: 2022</t>
  </si>
  <si>
    <r>
      <rPr>
        <b/>
        <sz val="11"/>
        <rFont val="Calibri"/>
        <family val="2"/>
        <scheme val="minor"/>
      </rPr>
      <t>Organização Social:</t>
    </r>
    <r>
      <rPr>
        <sz val="11"/>
        <rFont val="Calibri"/>
        <family val="2"/>
        <scheme val="minor"/>
      </rPr>
      <t xml:space="preserve"> Catavento Cultural e Organizacional</t>
    </r>
  </si>
  <si>
    <r>
      <rPr>
        <b/>
        <sz val="11"/>
        <rFont val="Calibri"/>
        <family val="2"/>
        <scheme val="minor"/>
      </rPr>
      <t>Unidade Gestora:</t>
    </r>
    <r>
      <rPr>
        <sz val="11"/>
        <rFont val="Calibri"/>
        <family val="2"/>
        <scheme val="minor"/>
      </rPr>
      <t xml:space="preserve"> Unidade de Preservação do Patrimônio  Museológico</t>
    </r>
  </si>
  <si>
    <r>
      <t xml:space="preserve">Objeto Contratual: </t>
    </r>
    <r>
      <rPr>
        <sz val="11"/>
        <rFont val="Calibri"/>
        <family val="2"/>
        <scheme val="minor"/>
      </rPr>
      <t>Museu Catavento - Espaço Cultura de Ciência</t>
    </r>
  </si>
  <si>
    <t>I - REPASSES  E OUTROS RECURSOS VINCULADOS AO CONTRATO DE GESTÃO</t>
  </si>
  <si>
    <t>Orçamento 2022</t>
  </si>
  <si>
    <t>Janeiro</t>
  </si>
  <si>
    <t>Fevereiro</t>
  </si>
  <si>
    <t>Março</t>
  </si>
  <si>
    <t>Abril</t>
  </si>
  <si>
    <t>Realizado 
1º quadrimestre</t>
  </si>
  <si>
    <t>% Realizado
1º quadrimestre</t>
  </si>
  <si>
    <t>Maio</t>
  </si>
  <si>
    <t>Junho</t>
  </si>
  <si>
    <t>Julho</t>
  </si>
  <si>
    <t>Agosto</t>
  </si>
  <si>
    <t>Realizado 
2º quadrimestre</t>
  </si>
  <si>
    <t>% Realizado
2º quadrimestre</t>
  </si>
  <si>
    <t>Setembro</t>
  </si>
  <si>
    <t>Outubro</t>
  </si>
  <si>
    <t>Novembro</t>
  </si>
  <si>
    <t>Dezembro</t>
  </si>
  <si>
    <t>Realizado 
3º quadrimestre</t>
  </si>
  <si>
    <t>% Realizado
3º quadrimestre</t>
  </si>
  <si>
    <t>Realizado 
acumulado anual</t>
  </si>
  <si>
    <t>% Realizado 2022</t>
  </si>
  <si>
    <t>Recursos Líquidos para o Contrato de Gestão</t>
  </si>
  <si>
    <t>1.1</t>
  </si>
  <si>
    <t>Repasse Contrato de Gestão</t>
  </si>
  <si>
    <t>1.2</t>
  </si>
  <si>
    <t>Movimentação de Recursos Reservados</t>
  </si>
  <si>
    <t>1.2.1</t>
  </si>
  <si>
    <t>Constituição Recursos de Reserva</t>
  </si>
  <si>
    <t>1.2.2</t>
  </si>
  <si>
    <t>Reversão de Recursos de Reservas</t>
  </si>
  <si>
    <t>1.2.3</t>
  </si>
  <si>
    <t>Constituição Recursos de Contingência</t>
  </si>
  <si>
    <t>1.2.4</t>
  </si>
  <si>
    <t>Reversão de Recursos de Contingências</t>
  </si>
  <si>
    <t>1.2.5</t>
  </si>
  <si>
    <t>1.2.6</t>
  </si>
  <si>
    <t>Reversão de Recursos Reservados (Outros)</t>
  </si>
  <si>
    <t>1.3</t>
  </si>
  <si>
    <t>Outras Receitas</t>
  </si>
  <si>
    <t>1.3.1</t>
  </si>
  <si>
    <t>Outros saldos</t>
  </si>
  <si>
    <t>Receitas Financeiras</t>
  </si>
  <si>
    <t>1.3.2.2</t>
  </si>
  <si>
    <t>Recursos de Investimento do Contrato de Gestão</t>
  </si>
  <si>
    <t>2.1</t>
  </si>
  <si>
    <t>Investimento do CG</t>
  </si>
  <si>
    <t>Recursos de Captação</t>
  </si>
  <si>
    <t>3.1</t>
  </si>
  <si>
    <t>Recursos de Captação voltados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</si>
  <si>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</si>
  <si>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</si>
  <si>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</si>
  <si>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</si>
  <si>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</si>
  <si>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>Trabalho Voluntário</t>
  </si>
  <si>
    <t>3.1.4</t>
  </si>
  <si>
    <t>Parcerias</t>
  </si>
  <si>
    <t>3.2</t>
  </si>
  <si>
    <t>Recursos de Captação voltados a Investimentos</t>
  </si>
  <si>
    <t>II - DEMONSTRAÇÃO DE RESULTADO</t>
  </si>
  <si>
    <t>RECEITAS APROPRIADAS VINCULADAS AO CONTRATO DE GESTÃO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</si>
  <si>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</si>
  <si>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</si>
  <si>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</si>
  <si>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</si>
  <si>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</si>
  <si>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</si>
  <si>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</si>
  <si>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</si>
  <si>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4.2.4</t>
  </si>
  <si>
    <t>4.3</t>
  </si>
  <si>
    <t>Total das Receitas Financeiras</t>
  </si>
  <si>
    <t>4.3.1</t>
  </si>
  <si>
    <t>4.3.2</t>
  </si>
  <si>
    <t>Total de Receitas para a realização de metas condicionadas</t>
  </si>
  <si>
    <t>5.1</t>
  </si>
  <si>
    <t>Receitas para realização de metas condicionadas</t>
  </si>
  <si>
    <t>DESPESAS DO CONTRATO DE GESTÃO</t>
  </si>
  <si>
    <t>Total de Despesas</t>
  </si>
  <si>
    <t>6.1</t>
  </si>
  <si>
    <t>Subtotal de Despesas</t>
  </si>
  <si>
    <t>6.1.1</t>
  </si>
  <si>
    <t>Recursos Humanos - 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</si>
  <si>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</si>
  <si>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</si>
  <si>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</si>
  <si>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</si>
  <si>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</si>
  <si>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</si>
  <si>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</si>
  <si>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</si>
  <si>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</si>
  <si>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</si>
  <si>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</si>
  <si>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</si>
  <si>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</si>
  <si>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</si>
  <si>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</si>
  <si>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</si>
  <si>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</si>
  <si>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</si>
  <si>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</si>
  <si>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</si>
  <si>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</si>
  <si>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</si>
  <si>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</si>
  <si>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</si>
  <si>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</si>
  <si>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</si>
  <si>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</si>
  <si>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</si>
  <si>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</si>
  <si>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</si>
  <si>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</si>
  <si>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</si>
  <si>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</si>
  <si>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</si>
  <si>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</si>
  <si>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(Bilheteria, Sist. Integrado, Direito de Uso )</t>
  </si>
  <si>
    <t>6.1.3</t>
  </si>
  <si>
    <t>Custos Administrativos, Institucionais e Governança</t>
  </si>
  <si>
    <t>6.1.3.1</t>
  </si>
  <si>
    <t>Locação de imóveis</t>
  </si>
  <si>
    <t>6.1.3.2</t>
  </si>
  <si>
    <t>6.1.3.2.1</t>
  </si>
  <si>
    <t>Água</t>
  </si>
  <si>
    <t>6.1.3.2.2</t>
  </si>
  <si>
    <t>Energia Elétrica</t>
  </si>
  <si>
    <t>6.1.3.2.3</t>
  </si>
  <si>
    <t>Gás</t>
  </si>
  <si>
    <t>6.1.3.2.4</t>
  </si>
  <si>
    <t>Internet</t>
  </si>
  <si>
    <t>6.1.3.2.5</t>
  </si>
  <si>
    <t>Telefonia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</si>
  <si>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</si>
  <si>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</si>
  <si>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</si>
  <si>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</si>
  <si>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</si>
  <si>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</si>
  <si>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</si>
  <si>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</si>
  <si>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</si>
  <si>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</si>
  <si>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</si>
  <si>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</si>
  <si>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</si>
  <si>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</si>
  <si>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</si>
  <si>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 xml:space="preserve">Outras Despesas </t>
  </si>
  <si>
    <t>6.1.3.10.1</t>
  </si>
  <si>
    <t>Locação de Veiculos</t>
  </si>
  <si>
    <t>6.1.3.10.2</t>
  </si>
  <si>
    <t>Investimentos</t>
  </si>
  <si>
    <t>6.1.3.10.3</t>
  </si>
  <si>
    <t>Provisões Judiciais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</si>
  <si>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</si>
  <si>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</si>
  <si>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</si>
  <si>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</si>
  <si>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</si>
  <si>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</si>
  <si>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</si>
  <si>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</si>
  <si>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</si>
  <si>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</si>
  <si>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</si>
  <si>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</si>
  <si>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</si>
  <si>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(Investimentos)</t>
  </si>
  <si>
    <t>6.1.5</t>
  </si>
  <si>
    <t>Programas de Trabalho da Área Fim</t>
  </si>
  <si>
    <t>6.1.5.1</t>
  </si>
  <si>
    <t>Programa de Acervo: Documentação, Conservação e Pesquisa</t>
  </si>
  <si>
    <t>6.1.5.1.1</t>
  </si>
  <si>
    <t>Aquisição de Acervo museológico/bibliográfico</t>
  </si>
  <si>
    <t>6.1.5.1.2</t>
  </si>
  <si>
    <t>Reserva técnica externa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</si>
  <si>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</si>
  <si>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</si>
  <si>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</si>
  <si>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</si>
  <si>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</si>
  <si>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</si>
  <si>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</si>
  <si>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 xml:space="preserve">Higienização 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</si>
  <si>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</si>
  <si>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</si>
  <si>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</si>
  <si>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</si>
  <si>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</si>
  <si>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as áreas técnicas</t>
  </si>
  <si>
    <t>6.1.5.1.10</t>
  </si>
  <si>
    <t>Banco de dados</t>
  </si>
  <si>
    <t>6.1.5.1.11</t>
  </si>
  <si>
    <t>Direitos autorais</t>
  </si>
  <si>
    <t>6.1.5.2</t>
  </si>
  <si>
    <t>Programa de Exposições e Programação Cultural</t>
  </si>
  <si>
    <t>6.1.5.2.1</t>
  </si>
  <si>
    <t>Manutenção de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</si>
  <si>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</si>
  <si>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</si>
  <si>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</si>
  <si>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</si>
  <si>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</si>
  <si>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</si>
  <si>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</si>
  <si>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</si>
  <si>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</si>
  <si>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</si>
  <si>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</si>
  <si>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do Portinari, etc.)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</si>
  <si>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</si>
  <si>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</si>
  <si>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</si>
  <si>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</si>
  <si>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</si>
  <si>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</si>
  <si>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</si>
  <si>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</si>
  <si>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</si>
  <si>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</si>
  <si>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</si>
  <si>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</si>
  <si>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</si>
  <si>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</si>
  <si>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</si>
  <si>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</si>
  <si>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6.1.5.4.1</t>
  </si>
  <si>
    <t>6.1.5.4.2</t>
  </si>
  <si>
    <t>6.1.5.4.3</t>
  </si>
  <si>
    <t>6.1.5.4.4</t>
  </si>
  <si>
    <t>6.1.5.5</t>
  </si>
  <si>
    <t>Programa de Gestão Museológica</t>
  </si>
  <si>
    <t>6.1.5.5.1</t>
  </si>
  <si>
    <t xml:space="preserve">Plano Museológico 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</si>
  <si>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</si>
  <si>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</si>
  <si>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</si>
  <si>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</si>
  <si>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</si>
  <si>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</si>
  <si>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</si>
  <si>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</si>
  <si>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</si>
  <si>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</si>
  <si>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</si>
  <si>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</si>
  <si>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6.1.6</t>
  </si>
  <si>
    <t>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</si>
  <si>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</si>
  <si>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</si>
  <si>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</si>
  <si>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</si>
  <si>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</si>
  <si>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</si>
  <si>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</si>
  <si>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6.1.6.5</t>
  </si>
  <si>
    <t>Outros (especificar)</t>
  </si>
  <si>
    <t>6.2</t>
  </si>
  <si>
    <t>Depreciação/Amortização/Baixa do Imobilizado</t>
  </si>
  <si>
    <t>6.2.1</t>
  </si>
  <si>
    <t>Depreciação</t>
  </si>
  <si>
    <t>6.2.2</t>
  </si>
  <si>
    <t>Amortização</t>
  </si>
  <si>
    <t>Baixa de ativo imobilizado</t>
  </si>
  <si>
    <t>6.2.4</t>
  </si>
  <si>
    <t>6.2.4.1</t>
  </si>
  <si>
    <t>Voluntários/Serviços Gratuitos</t>
  </si>
  <si>
    <t>7</t>
  </si>
  <si>
    <t>Superávit/Déficit do exercício</t>
  </si>
  <si>
    <t>INVESTIMENTOS/IMOBILIZADO</t>
  </si>
  <si>
    <t>8.1</t>
  </si>
  <si>
    <t>Equipamentos de informática</t>
  </si>
  <si>
    <t>8.2</t>
  </si>
  <si>
    <t>Móveis e utensílios</t>
  </si>
  <si>
    <t>8.3</t>
  </si>
  <si>
    <t>Máquinas e equipamentos</t>
  </si>
  <si>
    <t>8.4</t>
  </si>
  <si>
    <t>Software</t>
  </si>
  <si>
    <t>8.5</t>
  </si>
  <si>
    <t>Benfeitorias</t>
  </si>
  <si>
    <t>Aquisição de acervo</t>
  </si>
  <si>
    <t>Recursos públicos específicos para investimento no contrato de gestão</t>
  </si>
  <si>
    <t>9.1</t>
  </si>
  <si>
    <t>9.2</t>
  </si>
  <si>
    <t>9.3</t>
  </si>
  <si>
    <t>9.4</t>
  </si>
  <si>
    <t>9.5</t>
  </si>
  <si>
    <t>9.6</t>
  </si>
  <si>
    <t>Investimentos com recursos incentivados</t>
  </si>
  <si>
    <t>10.1</t>
  </si>
  <si>
    <t>10.2</t>
  </si>
  <si>
    <t>10.3</t>
  </si>
  <si>
    <t>10.4</t>
  </si>
  <si>
    <t>10.5</t>
  </si>
  <si>
    <t>10.6</t>
  </si>
  <si>
    <t>IV - PROJETOS A EXECUTAR</t>
  </si>
  <si>
    <t>IV - PROJETOS A EXECUTAR, SALDOS DE RECURSOS VINCULADOS AO CONTRATO DE GESTÃO E SALDOS BANCÁRIOS</t>
  </si>
  <si>
    <t>Realizado 
acumulado Anual</t>
  </si>
  <si>
    <t>Projetos a Executar (Contábil)</t>
  </si>
  <si>
    <t>11.1</t>
  </si>
  <si>
    <t>Saldo dos exercícios anteriores</t>
  </si>
  <si>
    <t>11.2</t>
  </si>
  <si>
    <t>Recursos líquidos para o contrato de gestão</t>
  </si>
  <si>
    <t>11.3</t>
  </si>
  <si>
    <t>Receitas apropriadas</t>
  </si>
  <si>
    <t>11.4</t>
  </si>
  <si>
    <t>Receitas financeiras dos recursos de reservas e contingência</t>
  </si>
  <si>
    <t>11.5</t>
  </si>
  <si>
    <t>Investimentos com recursos vinculados ao CG</t>
  </si>
  <si>
    <t>11.6</t>
  </si>
  <si>
    <t>Restituição de recursos a SEC</t>
  </si>
  <si>
    <t>11.7</t>
  </si>
  <si>
    <t>Outros (Exposição de Longa Duração e Infraestrutura Tecnológica)</t>
  </si>
  <si>
    <t>Recursos Incentivados - saldo a ser executado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</si>
  <si>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</si>
  <si>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</si>
  <si>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</si>
  <si>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</si>
  <si>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</si>
  <si>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</si>
  <si>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Outras informações: saldos bancários</t>
  </si>
  <si>
    <t>13.1</t>
  </si>
  <si>
    <t xml:space="preserve">Conta de Repasses do Contrato de Gestão  </t>
  </si>
  <si>
    <t>13.2</t>
  </si>
  <si>
    <t xml:space="preserve">Conta de Captação Operacional </t>
  </si>
  <si>
    <t>13.3</t>
  </si>
  <si>
    <t xml:space="preserve">Conta de Projetos Incentivados </t>
  </si>
  <si>
    <t>13.4</t>
  </si>
  <si>
    <t xml:space="preserve">Conta de Recurso de Reserva </t>
  </si>
  <si>
    <t>13.5</t>
  </si>
  <si>
    <t>Conta de Recurso de Contingência</t>
  </si>
  <si>
    <t>13.6</t>
  </si>
  <si>
    <t>Demais Saldos (especificar)</t>
  </si>
  <si>
    <t>Constituição de Outras Reservas (Transferência Reserva de Contingência CG 02.2017)</t>
  </si>
  <si>
    <t>Saldo anterior da conta de repasse para utilização nos exercícios</t>
  </si>
  <si>
    <t>1.3.3</t>
  </si>
  <si>
    <t>Saldo anterior da conta de fundo de reserva para utilização nos exercícios</t>
  </si>
  <si>
    <t>1.3.4</t>
  </si>
  <si>
    <t>Saldo anterior da conta de reserva de contingência para compor o fundo de contingência</t>
  </si>
  <si>
    <t>1.3.5</t>
  </si>
  <si>
    <t>1.3.5.1</t>
  </si>
  <si>
    <t>Ações de formação para público educativo</t>
  </si>
  <si>
    <t>Programa Conexões Museus SP</t>
  </si>
  <si>
    <t>Ações de capacitação (Cursos livres, cursos regulares, oficinas) </t>
  </si>
  <si>
    <t>Ações de vivência profissional (estágio técnico, dentre outras ações semelhantes) </t>
  </si>
  <si>
    <t>Ações de fomento (chamadas públicas para exposições com curadoria compartilhada interinstitucionais) </t>
  </si>
  <si>
    <t>Ações de articulação (encontro da rede temática, mapeamento de acervos) </t>
  </si>
  <si>
    <t>Ações de difusão museológica (apoio à eventos museológicos, publicações) </t>
  </si>
  <si>
    <t>6.1.5.4.5</t>
  </si>
  <si>
    <t>Classificação</t>
  </si>
  <si>
    <t>Nome</t>
  </si>
  <si>
    <t>Saldo anterior</t>
  </si>
  <si>
    <t>Débito</t>
  </si>
  <si>
    <t>Crédito</t>
  </si>
  <si>
    <t>Saldo atual</t>
  </si>
  <si>
    <t>Centro de Custo - 1208 - CG 07/2022</t>
  </si>
  <si>
    <t>ATIVO</t>
  </si>
  <si>
    <t>1.01</t>
  </si>
  <si>
    <t>ATIVO CIRCULANTE</t>
  </si>
  <si>
    <t>1.01.01</t>
  </si>
  <si>
    <t>DISPONIBILIDADES</t>
  </si>
  <si>
    <t>1.01.01.01</t>
  </si>
  <si>
    <t>1.01.01.01.01</t>
  </si>
  <si>
    <t>CAIXA</t>
  </si>
  <si>
    <t>1.01.01.01.01.014</t>
  </si>
  <si>
    <t>CAIXA - LOJA (MUSEU CG 07/2022)</t>
  </si>
  <si>
    <t>1.01.01.01.01.015</t>
  </si>
  <si>
    <t>1.01.01.01.01.016</t>
  </si>
  <si>
    <t>CAIXA MUSEU CATAVENTO CG 07/2022</t>
  </si>
  <si>
    <t>1.01.01.01.01.017</t>
  </si>
  <si>
    <t>CAIXA BILHETERIA MUSEU - CG 07/2022</t>
  </si>
  <si>
    <t>1.01.01.01.02</t>
  </si>
  <si>
    <t>BANCOS CONTA MOVIMENTO RECURSOS LIVRES</t>
  </si>
  <si>
    <t>1.01.01.01.02.118</t>
  </si>
  <si>
    <t>BB - C/C 140.999-9 MUSEU LOJA</t>
  </si>
  <si>
    <t>1.01.01.01.02.119</t>
  </si>
  <si>
    <t>BB - C/C 340.994-5 MUSEU 07/2022</t>
  </si>
  <si>
    <t>1.01.01.01.02.120</t>
  </si>
  <si>
    <t>BB - C/C 340.995-3 MUSEU 07/2022 RESERVA</t>
  </si>
  <si>
    <t>1.01.01.01.02.121</t>
  </si>
  <si>
    <t>BB - C/C 340.996-1 MUSEU 07/2022 CONTINGÊNCIA</t>
  </si>
  <si>
    <t>1.01.01.01.02.122</t>
  </si>
  <si>
    <t>BB - C/C 340.997-X MUSEU 07/2022 CAPTAÇÃO</t>
  </si>
  <si>
    <t>1.01.01.01.03</t>
  </si>
  <si>
    <t>BANCOS LEI ROUANET</t>
  </si>
  <si>
    <t>1.01.01.01.03.009</t>
  </si>
  <si>
    <t>BB - C/C 2683-2 MINC PRONAC 221961 - 2022</t>
  </si>
  <si>
    <t>1.01.01.01.04</t>
  </si>
  <si>
    <t>APLICAÇÕES FINANCEIRAS RECURSOS LIVRES</t>
  </si>
  <si>
    <t>1.01.01.01.04.236</t>
  </si>
  <si>
    <t>BB Aplic.340.994-5 FIC FI - MUSEU 07/2022</t>
  </si>
  <si>
    <t>1.01.01.01.04.237</t>
  </si>
  <si>
    <t>BB Aplic.340.996-1 FIC FI - MUSEU 07/2022</t>
  </si>
  <si>
    <t>1.01.01.01.04.238</t>
  </si>
  <si>
    <t>BB Aplic.340.997-X FIC FI - MUSEU 07/2022</t>
  </si>
  <si>
    <t>1.01.01.01.04.239</t>
  </si>
  <si>
    <t>BB Aplic.140.999-9 RENDE FÁCIL - LOJA</t>
  </si>
  <si>
    <t>1.01.01.01.04.240</t>
  </si>
  <si>
    <t>BB Aplic.340.995-3 RENDA FIXA - MUSEU 07/2022</t>
  </si>
  <si>
    <t>1.01.01.01.05</t>
  </si>
  <si>
    <t>APLICAÇÕES FINANCEIRAS LEI ROUANET</t>
  </si>
  <si>
    <t>1.01.01.01.05.008</t>
  </si>
  <si>
    <t>BB Aplic.2683-2 MINC PRONAC 221961 - 2022</t>
  </si>
  <si>
    <t>1.01.02</t>
  </si>
  <si>
    <t>REALIZÁVEIS A CURTO PRAZO</t>
  </si>
  <si>
    <t>1.01.02.01</t>
  </si>
  <si>
    <t>A RECEBER</t>
  </si>
  <si>
    <t>1.01.02.01.01</t>
  </si>
  <si>
    <t>CONTAS A RECEBER</t>
  </si>
  <si>
    <t>1.01.02.01.01.001</t>
  </si>
  <si>
    <t>1.01.02.01.01.006</t>
  </si>
  <si>
    <t>RECEITA DE BILHETERIA A RECEBER</t>
  </si>
  <si>
    <t>1.01.02.01.01.008</t>
  </si>
  <si>
    <t>RECEITA DE ESTACIONAMENTO A RECEBER</t>
  </si>
  <si>
    <t>1.01.02.01.01.010</t>
  </si>
  <si>
    <t>RECEITA DE CESSÃO DE ESPAÇO A RECEBER</t>
  </si>
  <si>
    <t>1.01.02.02</t>
  </si>
  <si>
    <t>ADIANTAMENTOS</t>
  </si>
  <si>
    <t>1.01.02.02.01</t>
  </si>
  <si>
    <t>1.01.02.02.01.001</t>
  </si>
  <si>
    <t>ADIANTAMENTO SALARIAL</t>
  </si>
  <si>
    <t>1.01.02.02.01.002</t>
  </si>
  <si>
    <t>ADIANTAMENTO DE FÉRIAS</t>
  </si>
  <si>
    <t>1.01.02.02.01.003</t>
  </si>
  <si>
    <t>ADIANTAMENTO DE 13º SALÁRIO</t>
  </si>
  <si>
    <t>1.01.02.02.01.004</t>
  </si>
  <si>
    <t>ADIANTAMENTO DE RESCISÃO</t>
  </si>
  <si>
    <t>1.01.02.02.01.006</t>
  </si>
  <si>
    <t>ADIANTAMENTO A FORNECEDOR</t>
  </si>
  <si>
    <t>1.01.02.02.01.510</t>
  </si>
  <si>
    <t>OUTROS ADIANTAMENTOS</t>
  </si>
  <si>
    <t>1.01.02.02.01.511</t>
  </si>
  <si>
    <t>ADIANTAMENTO IRRF</t>
  </si>
  <si>
    <t>1.01.02.03</t>
  </si>
  <si>
    <t>IMPOSTOS A COMPENSAR</t>
  </si>
  <si>
    <t>1.01.02.03.01</t>
  </si>
  <si>
    <t>A COMPENSAR</t>
  </si>
  <si>
    <t>1.01.02.03.01.007</t>
  </si>
  <si>
    <t>ICMS A RECUPERAR</t>
  </si>
  <si>
    <t>1.01.02.04</t>
  </si>
  <si>
    <t>ESTOQUE</t>
  </si>
  <si>
    <t>1.01.02.04.01</t>
  </si>
  <si>
    <t>1.01.02.04.01.001</t>
  </si>
  <si>
    <t>MERCADORIAS LOJA</t>
  </si>
  <si>
    <t>1.01.02.50</t>
  </si>
  <si>
    <t>DESPESAS ANTECIPADAS</t>
  </si>
  <si>
    <t>1.01.02.50.01</t>
  </si>
  <si>
    <t>1.01.02.50.01.001</t>
  </si>
  <si>
    <t>PRÊMIOS DE SEGUROS A APROPRIAR</t>
  </si>
  <si>
    <t>1.01.02.50.01.003</t>
  </si>
  <si>
    <t>1.02</t>
  </si>
  <si>
    <t>ATIVO NÃO CIRCULANTE</t>
  </si>
  <si>
    <t>1.02.03</t>
  </si>
  <si>
    <t>ATIVO PERMANENTE</t>
  </si>
  <si>
    <t>1.02.03.06</t>
  </si>
  <si>
    <t>IMOBILIZADOS PRÓPRIOS</t>
  </si>
  <si>
    <t>1.02.03.06.01</t>
  </si>
  <si>
    <t>1.02.03.06.01.001</t>
  </si>
  <si>
    <t>EQUIP.PROCESSAMENTOS DE DADOS</t>
  </si>
  <si>
    <t>1.02.03.06.01.002</t>
  </si>
  <si>
    <t>EQUIP.DE TELECOMUNICAÇÕES</t>
  </si>
  <si>
    <t>1.02.03.06.01.004</t>
  </si>
  <si>
    <t>INSTALAÇÕES</t>
  </si>
  <si>
    <t>1.02.03.06.01.005</t>
  </si>
  <si>
    <t>MÓVEIS E UTENSÍLIOS</t>
  </si>
  <si>
    <t>1.02.03.06.01.006</t>
  </si>
  <si>
    <t>MÁQUINAS E EQUIPAMENTOS</t>
  </si>
  <si>
    <t>1.02.03.06.01.008</t>
  </si>
  <si>
    <t>INSTALAÇÕES TEMÁTICAS</t>
  </si>
  <si>
    <t>1.02.03.06.01.009</t>
  </si>
  <si>
    <t>BENFEITORIAS IMÓVEIS DE TERCEIROS</t>
  </si>
  <si>
    <t>1.02.03.06.01.011</t>
  </si>
  <si>
    <t>EQUIP.DE SEGURANÇA</t>
  </si>
  <si>
    <t>1.02.03.06.01.012</t>
  </si>
  <si>
    <t>EQUIP.SOM/LUZ/IMAGEM</t>
  </si>
  <si>
    <t>1.02.03.06.01.013</t>
  </si>
  <si>
    <t>EQUIP.PARA ACERVO</t>
  </si>
  <si>
    <t>1.02.03.06.01.015</t>
  </si>
  <si>
    <t>EQUIP.CULTURAIS</t>
  </si>
  <si>
    <t>1.02.03.06.01.016</t>
  </si>
  <si>
    <t>APOIO A PROD.EDUCACIONAL</t>
  </si>
  <si>
    <t>1.02.03.06.01.017</t>
  </si>
  <si>
    <t>BRINQUEDOS TEMÁTICOS</t>
  </si>
  <si>
    <t>1.02.03.06.01.019</t>
  </si>
  <si>
    <t>ACERVO UNIVERSO</t>
  </si>
  <si>
    <t>1.02.03.06.01.020</t>
  </si>
  <si>
    <t>ACERVO VIDA</t>
  </si>
  <si>
    <t>1.02.03.06.01.021</t>
  </si>
  <si>
    <t>ACERVO ENGENHO</t>
  </si>
  <si>
    <t>1.02.03.06.01.022</t>
  </si>
  <si>
    <t>ACERVO SOCIEDADE</t>
  </si>
  <si>
    <t>1.02.03.06.01.023</t>
  </si>
  <si>
    <t>ACERVO DINO</t>
  </si>
  <si>
    <t>1.02.03.06.01.025</t>
  </si>
  <si>
    <t>BENF.EM IMÓVEIS DE TERCEIROS - REFORMA ELÉTRICA</t>
  </si>
  <si>
    <t>1.02.03.06.01.027</t>
  </si>
  <si>
    <t>REFORMAS</t>
  </si>
  <si>
    <t>1.02.03.06.01.028</t>
  </si>
  <si>
    <t>ACERVO EMBRAER</t>
  </si>
  <si>
    <t>1.02.03.06.01.029</t>
  </si>
  <si>
    <t>ACERVO TETRA PAK</t>
  </si>
  <si>
    <t>1.02.03.06.01.030</t>
  </si>
  <si>
    <t>ACERVO IBRAM</t>
  </si>
  <si>
    <t>1.02.03.06.01.031</t>
  </si>
  <si>
    <t>ACERVO IBM</t>
  </si>
  <si>
    <t>1.02.03.06.01.032</t>
  </si>
  <si>
    <t>ACERVO NESTLÉ</t>
  </si>
  <si>
    <t>1.02.03.06.01.033</t>
  </si>
  <si>
    <t>ACERVO BRASKEM</t>
  </si>
  <si>
    <t>1.02.03.06.01.050</t>
  </si>
  <si>
    <t>IMOBILIZADO EM TRANSIÇÃO</t>
  </si>
  <si>
    <t>1.02.03.07</t>
  </si>
  <si>
    <t>DEPRECIAÇÃO IMOBILIZADOS PRÓPRIOS</t>
  </si>
  <si>
    <t>1.02.03.07.01</t>
  </si>
  <si>
    <t>1.02.03.07.01.001</t>
  </si>
  <si>
    <t>DEPR ACUM INSTALAÇÕES</t>
  </si>
  <si>
    <t>1.02.03.07.01.002</t>
  </si>
  <si>
    <t>DEPR ACUM MÁQUINAS E EQUIPAMENTOS</t>
  </si>
  <si>
    <t>1.02.03.07.01.003</t>
  </si>
  <si>
    <t>DEPR ACUM MÓVEIS E UTENSÍLIOS</t>
  </si>
  <si>
    <t>1.02.03.07.01.004</t>
  </si>
  <si>
    <t>DEPR ACUM EQUIP.PROCESSAMENTO DE DADOS</t>
  </si>
  <si>
    <t>1.02.03.07.01.007</t>
  </si>
  <si>
    <t>DEPR ACUM BENFEITORIAS</t>
  </si>
  <si>
    <t>1.02.03.07.01.010</t>
  </si>
  <si>
    <t>DEPR ACUM EQUIP.DE SEGURANÇA</t>
  </si>
  <si>
    <t>1.02.03.07.01.012</t>
  </si>
  <si>
    <t>DEPR ACUM EQUIP.DE TELECOMUNICAÇÕES</t>
  </si>
  <si>
    <t>1.02.03.07.01.013</t>
  </si>
  <si>
    <t>DEPR ACUM EQUIP.SOM/LUZ/IMAGEM</t>
  </si>
  <si>
    <t>1.02.03.07.01.014</t>
  </si>
  <si>
    <t>DEPR ACUM INSTALAÇÕES TEMÁTICAS</t>
  </si>
  <si>
    <t>1.02.03.07.01.015</t>
  </si>
  <si>
    <t>DEPR ACUM EQUIP.PARA ACERVO</t>
  </si>
  <si>
    <t>1.02.03.07.01.016</t>
  </si>
  <si>
    <t>DEPR ACUM EQUIP.CULTURAIS</t>
  </si>
  <si>
    <t>1.02.03.07.01.017</t>
  </si>
  <si>
    <t>DEPR ACUM APOIO PROD.EDUCACIONAL</t>
  </si>
  <si>
    <t>1.02.03.07.01.018</t>
  </si>
  <si>
    <t>DEPR ACUM BRINQ.TEMÁTICOS</t>
  </si>
  <si>
    <t>1.02.03.07.01.020</t>
  </si>
  <si>
    <t>DEPR ACUM ACERVO UNIVERSO</t>
  </si>
  <si>
    <t>1.02.03.07.01.021</t>
  </si>
  <si>
    <t>DEPR ACUM ACERVO VIDA</t>
  </si>
  <si>
    <t>1.02.03.07.01.022</t>
  </si>
  <si>
    <t>DEPR ACUM ACERVO ENGENHO</t>
  </si>
  <si>
    <t>1.02.03.07.01.023</t>
  </si>
  <si>
    <t>DEPR ACUM ACERVO SOCIEDADE</t>
  </si>
  <si>
    <t>1.02.03.07.01.024</t>
  </si>
  <si>
    <t>DEPR ACUM ACERVO DINO</t>
  </si>
  <si>
    <t>1.02.03.07.01.025</t>
  </si>
  <si>
    <t>DEPR ACUM BENF IMOVEIS TERCEIROS - REFORMA ELÉTRICA</t>
  </si>
  <si>
    <t>1.02.03.07.01.026</t>
  </si>
  <si>
    <t>DEPR ACUM REFORMAS</t>
  </si>
  <si>
    <t>1.02.03.07.01.027</t>
  </si>
  <si>
    <t>DEPR ACUM ACERVO EMBRAER</t>
  </si>
  <si>
    <t>1.02.03.07.01.028</t>
  </si>
  <si>
    <t>DEPR ACUM ACERVO TETRA PAK</t>
  </si>
  <si>
    <t>1.02.03.07.01.029</t>
  </si>
  <si>
    <t>DEPR ACUM ACERVO IBRAM</t>
  </si>
  <si>
    <t>1.02.03.07.01.030</t>
  </si>
  <si>
    <t>DEPR ACUM ACERVO IBM</t>
  </si>
  <si>
    <t>1.02.03.07.01.031</t>
  </si>
  <si>
    <t>DEPR ACUM ACERVO NESTLÉ</t>
  </si>
  <si>
    <t>1.02.03.07.01.032</t>
  </si>
  <si>
    <t>DEPR ACUM ACERVO BRASKEM</t>
  </si>
  <si>
    <t>1.02.03.08</t>
  </si>
  <si>
    <t>INTANGÍVEIS</t>
  </si>
  <si>
    <t>1.02.03.08.01</t>
  </si>
  <si>
    <t>1.02.03.08.01.001</t>
  </si>
  <si>
    <t>SOFTWARE</t>
  </si>
  <si>
    <t>1.02.03.08.01.002</t>
  </si>
  <si>
    <t>MARCAS E PATENTES</t>
  </si>
  <si>
    <t>1.02.03.08.01.003</t>
  </si>
  <si>
    <t>DIREITOS DE USO</t>
  </si>
  <si>
    <t>1.02.03.08.02</t>
  </si>
  <si>
    <t>AMORTIZAÇÃO IMOBILIZADOS PRÓPRIOS</t>
  </si>
  <si>
    <t>1.02.03.08.02.001</t>
  </si>
  <si>
    <t>AMORT ACUM SOFTWARE</t>
  </si>
  <si>
    <t>1.02.03.08.02.005</t>
  </si>
  <si>
    <t>AMORT ACUM DIREITO DE USO</t>
  </si>
  <si>
    <t>1.02.03.08.02.006</t>
  </si>
  <si>
    <t>AMORT ACUM MARCAS E PATENTES</t>
  </si>
  <si>
    <t>1.02.03.10</t>
  </si>
  <si>
    <t>ATIVOS BIOLÓGICOS</t>
  </si>
  <si>
    <t>1.02.03.10.01</t>
  </si>
  <si>
    <t>1.02.03.10.01.001</t>
  </si>
  <si>
    <t>ATIVO BIOLÓGICO - AQUÁRIO</t>
  </si>
  <si>
    <t>1.02.04</t>
  </si>
  <si>
    <t>COMPENSAÇÕES ATIVAS</t>
  </si>
  <si>
    <t>1.02.04.01</t>
  </si>
  <si>
    <t>1.02.04.01.01</t>
  </si>
  <si>
    <t>COMPENSAÇÕES ATIVAS - COMODATO</t>
  </si>
  <si>
    <t>1.02.04.01.01.001</t>
  </si>
  <si>
    <t>1.02.04.01.01.002</t>
  </si>
  <si>
    <t>ACERVO O MUNDO DO PERFUME</t>
  </si>
  <si>
    <t>1.02.04.01.01.003</t>
  </si>
  <si>
    <t>1.02.04.01.01.004</t>
  </si>
  <si>
    <t>ACERVO IPEM</t>
  </si>
  <si>
    <t>1.02.04.01.01.005</t>
  </si>
  <si>
    <t>ACERVO FMT</t>
  </si>
  <si>
    <t>PASSIVO</t>
  </si>
  <si>
    <t>2.01</t>
  </si>
  <si>
    <t>PASSIVO CIRCULANTE</t>
  </si>
  <si>
    <t>2.01.01</t>
  </si>
  <si>
    <t>EXIGÍVEIS A CURTO PRAZO</t>
  </si>
  <si>
    <t>2.01.01.02</t>
  </si>
  <si>
    <t>OBRIGAÇÕES TRABALHISTAS</t>
  </si>
  <si>
    <t>2.01.01.02.01</t>
  </si>
  <si>
    <t>2.01.01.02.01.001</t>
  </si>
  <si>
    <t>SALÁRIOS A PAGAR</t>
  </si>
  <si>
    <t>2.01.01.02.01.002</t>
  </si>
  <si>
    <t>PROVISÃO DE FÉRIAS E ENCARGOS</t>
  </si>
  <si>
    <t>2.01.01.02.01.004</t>
  </si>
  <si>
    <t>PENSÃO ALIMENTÍCIA A PAGAR</t>
  </si>
  <si>
    <t>2.01.01.02.01.005</t>
  </si>
  <si>
    <t>AUTÔNOMO A PAGAR</t>
  </si>
  <si>
    <t>2.01.01.02.01.006</t>
  </si>
  <si>
    <t>13ºSALÁRIO A PAGAR</t>
  </si>
  <si>
    <t>2.01.01.02.01.510</t>
  </si>
  <si>
    <t>OUTRAS OBRIGAÇÕES TRABALHISTAS A RECOLHER</t>
  </si>
  <si>
    <t>2.01.01.03</t>
  </si>
  <si>
    <t>ENCARGOS SOCIAIS E PREVIDÊNCIA A RECOLHER</t>
  </si>
  <si>
    <t>2.01.01.03.01</t>
  </si>
  <si>
    <t>2.01.01.03.01.001</t>
  </si>
  <si>
    <t>INSS SOBRE FOLHA A RECOLHER</t>
  </si>
  <si>
    <t>2.01.01.03.01.002</t>
  </si>
  <si>
    <t>FGTS SOBRE FOLHA A RECOLHER</t>
  </si>
  <si>
    <t>2.01.01.03.01.004</t>
  </si>
  <si>
    <t>PIS SOBRE FOLHA A RECOLHER</t>
  </si>
  <si>
    <t>2.01.01.03.01.511</t>
  </si>
  <si>
    <t>INSS (AUTÔNOMOS) A RECOLHER</t>
  </si>
  <si>
    <t>2.01.01.04</t>
  </si>
  <si>
    <t>OBRIGAÇÕES TRIBUTÁRIAS A RECOLHER</t>
  </si>
  <si>
    <t>2.01.01.04.01</t>
  </si>
  <si>
    <t>2.01.01.04.01.006</t>
  </si>
  <si>
    <t>ICMS A RECOLHER</t>
  </si>
  <si>
    <t>2.01.01.04.01.008</t>
  </si>
  <si>
    <t>IRRF 0561 (FUNCIONÁRIOS) A RECOLHER</t>
  </si>
  <si>
    <t>2.01.01.04.01.009</t>
  </si>
  <si>
    <t>IRRF 0588 (AUTÔNOMOS) A RECOLHER</t>
  </si>
  <si>
    <t>2.01.01.04.01.011</t>
  </si>
  <si>
    <t>IRRF 1708 (P.JURÍDICA) A RECOLHER</t>
  </si>
  <si>
    <t>2.01.01.04.01.012</t>
  </si>
  <si>
    <t>PIS/COFINS/CSLL 5952 A RECOLHER</t>
  </si>
  <si>
    <t>2.01.01.04.01.013</t>
  </si>
  <si>
    <t>INSS RET FONTE FORNECEDORES A RECOLHER</t>
  </si>
  <si>
    <t>2.01.01.04.01.014</t>
  </si>
  <si>
    <t>ISS RET FONTE FORNECEDORES A RECOLHER</t>
  </si>
  <si>
    <t>2.01.01.04.01.016</t>
  </si>
  <si>
    <t>ISS (AUTÔNOMOS)A RECOLHER</t>
  </si>
  <si>
    <t>2.01.01.04.01.510</t>
  </si>
  <si>
    <t>COFINS SOBRE APLICAÇÃO FINANCEIRA</t>
  </si>
  <si>
    <t>2.01.01.05</t>
  </si>
  <si>
    <t>OUTRAS OBRIGAÇÕES</t>
  </si>
  <si>
    <t>2.01.01.05.01</t>
  </si>
  <si>
    <t>2.01.01.05.01.001</t>
  </si>
  <si>
    <t>FORNECEDOR A PAGAR</t>
  </si>
  <si>
    <t>2.01.01.05.01.004</t>
  </si>
  <si>
    <t>SEGUROS A PAGAR</t>
  </si>
  <si>
    <t>2.01.01.06</t>
  </si>
  <si>
    <t>2.01.01.06.01</t>
  </si>
  <si>
    <t>2.01.01.06.01.001</t>
  </si>
  <si>
    <t>ADIANTAMENTO DE CLIENTE</t>
  </si>
  <si>
    <t>2.01.03</t>
  </si>
  <si>
    <t>SECRETARIA DA CULTURA DO ESTADO DE SP</t>
  </si>
  <si>
    <t>2.01.03.01</t>
  </si>
  <si>
    <t>2.01.03.01.01</t>
  </si>
  <si>
    <t>2.01.03.01.01.011</t>
  </si>
  <si>
    <t>CATAVENTO CULTURAL CG 07/2022</t>
  </si>
  <si>
    <t>2.02</t>
  </si>
  <si>
    <t>PASSIVO NÃO CIRCULANTE</t>
  </si>
  <si>
    <t>2.02.02</t>
  </si>
  <si>
    <t>EXIGÍVEIS A LONGO PRAZO</t>
  </si>
  <si>
    <t>2.02.02.01</t>
  </si>
  <si>
    <t>SECRETARIA CULTURA - ATIVO IMOBILIZADO</t>
  </si>
  <si>
    <t>2.02.02.01.01</t>
  </si>
  <si>
    <t>2.02.02.01.01.019</t>
  </si>
  <si>
    <t>SECRETARIA CULTURA-ATIVO IMOB CG 07/2022</t>
  </si>
  <si>
    <t>2.02.02.01.01.020</t>
  </si>
  <si>
    <t>ATIVO IMOBILIZADO - EMBRAER - CG 07/2022</t>
  </si>
  <si>
    <t>2.02.02.01.01.021</t>
  </si>
  <si>
    <t>ATIVO IMOBILIZADO - TETRA PAK - CG 07/2022</t>
  </si>
  <si>
    <t>2.02.02.01.01.022</t>
  </si>
  <si>
    <t>ATIVO IMOBILIZADO - IBRAM - CG 07/2022</t>
  </si>
  <si>
    <t>2.02.02.01.01.023</t>
  </si>
  <si>
    <t>ATIVO IMOBILIZADO - IBM - CG 07/2022</t>
  </si>
  <si>
    <t>2.02.02.01.01.024</t>
  </si>
  <si>
    <t>ATIVO IMOBILIZADO - NESTLÉ - CG 07/2022</t>
  </si>
  <si>
    <t>2.02.02.01.01.025</t>
  </si>
  <si>
    <t>ATIVO IMOBILIZADO - BRASKEM - CG 07/2022</t>
  </si>
  <si>
    <t>2.02.02.02</t>
  </si>
  <si>
    <t>RECEITA DIFERIDA</t>
  </si>
  <si>
    <t>2.02.02.02.01</t>
  </si>
  <si>
    <t>2.02.02.02.01.001</t>
  </si>
  <si>
    <t>PATROCÍNIO/REFORMAS</t>
  </si>
  <si>
    <t>2.02.02.03</t>
  </si>
  <si>
    <t>PASSIVOS CONTIGENTES A LONGO PRAZO</t>
  </si>
  <si>
    <t>2.02.02.03.01</t>
  </si>
  <si>
    <t>2.02.02.03.01.002</t>
  </si>
  <si>
    <t>CONTINGÊNCIAS TRABALHISTAS</t>
  </si>
  <si>
    <t>2.02.03</t>
  </si>
  <si>
    <t>COMPENSAÇÕES PASSIVAS</t>
  </si>
  <si>
    <t>2.02.03.01</t>
  </si>
  <si>
    <t>2.02.03.01.01</t>
  </si>
  <si>
    <t>COMPENSAÇÕES PASSIVAS - COMODATO</t>
  </si>
  <si>
    <t>2.02.03.01.01.001</t>
  </si>
  <si>
    <t>2.02.03.01.01.002</t>
  </si>
  <si>
    <t>2.02.03.01.01.003</t>
  </si>
  <si>
    <t>2.02.03.01.01.004</t>
  </si>
  <si>
    <t>2.02.03.01.01.005</t>
  </si>
  <si>
    <t>CUSTOS E DESPESAS</t>
  </si>
  <si>
    <t>3.01</t>
  </si>
  <si>
    <t>GESTÃO OPERACIONAL</t>
  </si>
  <si>
    <t>3.01.01</t>
  </si>
  <si>
    <t>RH - SALÁRIOS, ENCARGOS E BENEFÍCIOS</t>
  </si>
  <si>
    <t>3.01.01.01</t>
  </si>
  <si>
    <t>DIRETORIA</t>
  </si>
  <si>
    <t>3.01.01.01.01</t>
  </si>
  <si>
    <t>ÁREA MEIO</t>
  </si>
  <si>
    <t>3.01.01.01.01.001</t>
  </si>
  <si>
    <t>SALÁRIOS</t>
  </si>
  <si>
    <t>3.01.01.01.01.002</t>
  </si>
  <si>
    <t>FÉRIAS</t>
  </si>
  <si>
    <t>3.01.01.01.01.003</t>
  </si>
  <si>
    <t>13º SALÁRIOS</t>
  </si>
  <si>
    <t>3.01.01.01.01.006</t>
  </si>
  <si>
    <t>INSS - FOLHA</t>
  </si>
  <si>
    <t>3.01.01.01.01.007</t>
  </si>
  <si>
    <t>FGTS - FOLHA</t>
  </si>
  <si>
    <t>3.01.01.01.01.009</t>
  </si>
  <si>
    <t>PIS - FOLHA</t>
  </si>
  <si>
    <t>3.01.01.01.01.011</t>
  </si>
  <si>
    <t>ASSISTÊNCIA MÉDICA/ODONTOLÓGICA</t>
  </si>
  <si>
    <t>3.01.01.01.01.012</t>
  </si>
  <si>
    <t>MEDICINA OCUPACIONAL</t>
  </si>
  <si>
    <t>3.01.01.01.02</t>
  </si>
  <si>
    <t>ÁREA FIM</t>
  </si>
  <si>
    <t>3.01.01.01.02.001</t>
  </si>
  <si>
    <t>3.01.01.01.02.002</t>
  </si>
  <si>
    <t>3.01.01.01.02.003</t>
  </si>
  <si>
    <t>3.01.01.01.02.006</t>
  </si>
  <si>
    <t>3.01.01.01.02.007</t>
  </si>
  <si>
    <t>3.01.01.01.02.012</t>
  </si>
  <si>
    <t>3.01.01.02</t>
  </si>
  <si>
    <t>DEMAIS FUNCIONÁRIOS</t>
  </si>
  <si>
    <t>3.01.01.02.01</t>
  </si>
  <si>
    <t>3.01.01.02.01.001</t>
  </si>
  <si>
    <t>3.01.01.02.01.002</t>
  </si>
  <si>
    <t>3.01.01.02.01.003</t>
  </si>
  <si>
    <t>3.01.01.02.01.004</t>
  </si>
  <si>
    <t>RESCISÕES</t>
  </si>
  <si>
    <t>3.01.01.02.01.006</t>
  </si>
  <si>
    <t>3.01.01.02.01.007</t>
  </si>
  <si>
    <t>3.01.01.02.01.009</t>
  </si>
  <si>
    <t>3.01.01.02.01.011</t>
  </si>
  <si>
    <t>3.01.01.02.01.012</t>
  </si>
  <si>
    <t>3.01.01.02.01.013</t>
  </si>
  <si>
    <t>VALE REFEIÇÃO/ALIMENTAÇÃO</t>
  </si>
  <si>
    <t>3.01.01.02.01.014</t>
  </si>
  <si>
    <t>VALE TRANSPORTE</t>
  </si>
  <si>
    <t>3.01.01.02.01.015</t>
  </si>
  <si>
    <t>OUTROS BENEFÍCIOS</t>
  </si>
  <si>
    <t>3.01.01.02.02</t>
  </si>
  <si>
    <t>3.01.01.02.02.001</t>
  </si>
  <si>
    <t>3.01.01.02.02.002</t>
  </si>
  <si>
    <t>3.01.01.02.02.003</t>
  </si>
  <si>
    <t>3.01.01.02.02.004</t>
  </si>
  <si>
    <t>3.01.01.02.02.006</t>
  </si>
  <si>
    <t>3.01.01.02.02.007</t>
  </si>
  <si>
    <t>3.01.01.02.02.009</t>
  </si>
  <si>
    <t>3.01.01.02.02.011</t>
  </si>
  <si>
    <t>3.01.01.02.02.012</t>
  </si>
  <si>
    <t>3.01.01.02.02.013</t>
  </si>
  <si>
    <t>3.01.01.02.02.014</t>
  </si>
  <si>
    <t>3.01.01.02.02.015</t>
  </si>
  <si>
    <t>3.01.01.03</t>
  </si>
  <si>
    <t>ESTAGIÁRIOS</t>
  </si>
  <si>
    <t>3.01.01.03.02</t>
  </si>
  <si>
    <t>3.01.01.03.02.012</t>
  </si>
  <si>
    <t>3.01.01.03.02.014</t>
  </si>
  <si>
    <t>3.01.01.03.02.018</t>
  </si>
  <si>
    <t>BOLSA AUXÍLIO</t>
  </si>
  <si>
    <t>3.01.02</t>
  </si>
  <si>
    <t>PRESTADORES DE SERVIÇOS</t>
  </si>
  <si>
    <t>3.01.02.01</t>
  </si>
  <si>
    <t>3.01.02.01.01</t>
  </si>
  <si>
    <t>3.01.02.01.01.024</t>
  </si>
  <si>
    <t>CONTÁBIL</t>
  </si>
  <si>
    <t>3.01.02.01.01.026</t>
  </si>
  <si>
    <t>JURÍDICA</t>
  </si>
  <si>
    <t>3.01.02.01.01.030</t>
  </si>
  <si>
    <t>SERVIÇOS PRESTADOS - CIEE</t>
  </si>
  <si>
    <t>3.01.02.01.01.082</t>
  </si>
  <si>
    <t>LIMPEZA</t>
  </si>
  <si>
    <t>3.01.02.01.01.101</t>
  </si>
  <si>
    <t>OUTROS SERVIÇO (BILH., SIST.INGR., DIREITO DE USO)</t>
  </si>
  <si>
    <t>3.01.02.01.01.122</t>
  </si>
  <si>
    <t>VIGILÂNCIA</t>
  </si>
  <si>
    <t>3.01.02.01.01.133</t>
  </si>
  <si>
    <t>INFORMÁTICA</t>
  </si>
  <si>
    <t>3.01.02.01.01.134</t>
  </si>
  <si>
    <t>ADMINISTRATIVA/RH</t>
  </si>
  <si>
    <t>3.02</t>
  </si>
  <si>
    <t>CUSTOS ADMINISTRATIVOS</t>
  </si>
  <si>
    <t>3.02.01</t>
  </si>
  <si>
    <t>3.02.01.01</t>
  </si>
  <si>
    <t>3.02.01.01.02</t>
  </si>
  <si>
    <t>UTILIDADES PÚBLICAS (ÁGUA,LUZ,TELEFONE)</t>
  </si>
  <si>
    <t>3.02.01.01.02.001</t>
  </si>
  <si>
    <t>ENERGIA ELÉTRICA</t>
  </si>
  <si>
    <t>3.02.01.01.02.003</t>
  </si>
  <si>
    <t>ÁGUA E ESGOTO</t>
  </si>
  <si>
    <t>3.02.01.01.02.004</t>
  </si>
  <si>
    <t>TELEFONE</t>
  </si>
  <si>
    <t>3.02.01.01.05</t>
  </si>
  <si>
    <t>MATERIAL DE CONSUMO, ESCRITÓRIO E LIMPEZA</t>
  </si>
  <si>
    <t>3.02.01.01.05.001</t>
  </si>
  <si>
    <t>MATERIAL DE LIMPEZA</t>
  </si>
  <si>
    <t>3.02.01.01.05.048</t>
  </si>
  <si>
    <t>COPA</t>
  </si>
  <si>
    <t>3.02.01.01.05.093</t>
  </si>
  <si>
    <t>CARIMBOS</t>
  </si>
  <si>
    <t>3.02.01.01.05.103</t>
  </si>
  <si>
    <t>PAPELARIA</t>
  </si>
  <si>
    <t>3.02.01.01.06</t>
  </si>
  <si>
    <t>DESPESAS TRIBUTÁRIAS E FINANCEIRAS</t>
  </si>
  <si>
    <t>3.02.01.01.06.051</t>
  </si>
  <si>
    <t>3.02.01.01.06.127</t>
  </si>
  <si>
    <t>TARIFA BANCÁRIA</t>
  </si>
  <si>
    <t>3.02.01.01.06.128</t>
  </si>
  <si>
    <t>IRRF SOBRE APLICAÇÃO FINANCEIRA</t>
  </si>
  <si>
    <t>3.02.01.01.06.133</t>
  </si>
  <si>
    <t>TAXA CARTÃO DE DÉBITO</t>
  </si>
  <si>
    <t>3.02.01.01.07</t>
  </si>
  <si>
    <t>DESPESAS DIVERSAS (CORREIO,XEROX,MOTOBOY)</t>
  </si>
  <si>
    <t>3.02.01.01.07.036</t>
  </si>
  <si>
    <t>CARTÓRIO</t>
  </si>
  <si>
    <t>3.02.01.01.07.044</t>
  </si>
  <si>
    <t>ESTACIONAMENTO</t>
  </si>
  <si>
    <t>3.02.01.01.07.131</t>
  </si>
  <si>
    <t>LICENÇA DE USO DE SISTEMAS</t>
  </si>
  <si>
    <t>3.02.01.01.07.154</t>
  </si>
  <si>
    <t>DESPESAS DIVERSAS</t>
  </si>
  <si>
    <t>3.02.01.01.07.156</t>
  </si>
  <si>
    <t>DESINFECÇÃO E PROTEÇÃO</t>
  </si>
  <si>
    <t>3.03</t>
  </si>
  <si>
    <t>PRGR DE EDIFICAÇÕES:CONSERV/MANUT E SEGUR</t>
  </si>
  <si>
    <t>3.03.01</t>
  </si>
  <si>
    <t>3.03.01.01</t>
  </si>
  <si>
    <t>3.03.01.01.01</t>
  </si>
  <si>
    <t>CONSERVAÇÃO E MANUTENÇÃO DAS EDIFICAÇÕES</t>
  </si>
  <si>
    <t>3.03.01.01.01.003</t>
  </si>
  <si>
    <t>CONSERVAÇÃO E MANUTENÇÃO DE AR CONDICIONADO</t>
  </si>
  <si>
    <t>3.03.01.01.01.054</t>
  </si>
  <si>
    <t>DEDETIZAÇÃO</t>
  </si>
  <si>
    <t>3.03.01.01.01.078</t>
  </si>
  <si>
    <t>JARDIM - MANUTENÇÃO E REPAROS</t>
  </si>
  <si>
    <t>3.03.01.01.01.107</t>
  </si>
  <si>
    <t>PREDIAL - MANUTENÇÃO E REPAROS</t>
  </si>
  <si>
    <t>3.03.01.01.01.120</t>
  </si>
  <si>
    <t>LOCAÇÃO DE CAÇAMBA</t>
  </si>
  <si>
    <t>3.03.01.01.06</t>
  </si>
  <si>
    <t>SEGUROS (PREDIAL, INCÊNDIO E ETC)</t>
  </si>
  <si>
    <t>3.03.01.01.06.123</t>
  </si>
  <si>
    <t>SEGUROS ( PREDIAL, INCÊNDIO E ETC )</t>
  </si>
  <si>
    <t>3.06</t>
  </si>
  <si>
    <t>PROG DE SERV. EDUCATIVO E PROJ ESPECIAIS</t>
  </si>
  <si>
    <t>3.06.01</t>
  </si>
  <si>
    <t>3.06.01.02</t>
  </si>
  <si>
    <t>3.06.01.02.02</t>
  </si>
  <si>
    <t>OUTRAS DESPESAS</t>
  </si>
  <si>
    <t>3.06.01.02.02.002</t>
  </si>
  <si>
    <t>PRESTAÇÃO DE SERVIÇOS</t>
  </si>
  <si>
    <t>3.06.01.02.06</t>
  </si>
  <si>
    <t>MANUTENÇÃO/ATUALIZAÇÃO CONTEÚDO EXPOSIT.</t>
  </si>
  <si>
    <t>3.06.01.02.06.001</t>
  </si>
  <si>
    <t>MANUTENÇÃO TÉCNICA E INSTALAÇÕES</t>
  </si>
  <si>
    <t>3.06.01.02.06.004</t>
  </si>
  <si>
    <t>MATERIAL AUXILIAR</t>
  </si>
  <si>
    <t>3.08</t>
  </si>
  <si>
    <t>PROGRAMA DE COMUNICAÇÃO</t>
  </si>
  <si>
    <t>3.08.01</t>
  </si>
  <si>
    <t>3.08.01.01</t>
  </si>
  <si>
    <t>3.08.01.01.01</t>
  </si>
  <si>
    <t>PLANO DE COMUNICAÇÃO E SITE</t>
  </si>
  <si>
    <t>3.08.01.01.01.038</t>
  </si>
  <si>
    <t>CLIPPING</t>
  </si>
  <si>
    <t>3.08.01.01.02</t>
  </si>
  <si>
    <t>PROJ.GRÁFICOS E MATERIAIS DE COMUNICAÇÃO</t>
  </si>
  <si>
    <t>3.08.01.01.02.040</t>
  </si>
  <si>
    <t>COMUNICAÇÃO VISUAL</t>
  </si>
  <si>
    <t>3.10</t>
  </si>
  <si>
    <t>PRGR DE EXPOSIÇÕES E PROGRAMAÇÃO CULTURAl</t>
  </si>
  <si>
    <t>3.10.01</t>
  </si>
  <si>
    <t>3.10.01.01</t>
  </si>
  <si>
    <t>3.10.01.01.02</t>
  </si>
  <si>
    <t>PROGRAMAÇÃO CULTURAL</t>
  </si>
  <si>
    <t>3.10.01.01.02.001</t>
  </si>
  <si>
    <t>3.13</t>
  </si>
  <si>
    <t>CUSTO DAS MERCADORIAS VENDIDAS</t>
  </si>
  <si>
    <t>3.13.01</t>
  </si>
  <si>
    <t>3.13.01.01</t>
  </si>
  <si>
    <t>3.13.01.01.01</t>
  </si>
  <si>
    <t>3.13.01.01.01.001</t>
  </si>
  <si>
    <t>CUSTO DAS MERCADORIAS VENDIDAS - CMV</t>
  </si>
  <si>
    <t>3.15</t>
  </si>
  <si>
    <t>DEPRECIAÇÃO E AMORTIZAÇÃO</t>
  </si>
  <si>
    <t>3.15.01</t>
  </si>
  <si>
    <t>3.15.01.01</t>
  </si>
  <si>
    <t>3.15.01.01.01</t>
  </si>
  <si>
    <t>3.15.01.01.01.001</t>
  </si>
  <si>
    <t>DEPRECIAÇÃO</t>
  </si>
  <si>
    <t>3.15.01.01.01.002</t>
  </si>
  <si>
    <t>AMORTIZAÇÃO</t>
  </si>
  <si>
    <t>3.20</t>
  </si>
  <si>
    <t>CONTINGÊNCIAS</t>
  </si>
  <si>
    <t>3.20.01</t>
  </si>
  <si>
    <t>3.20.01.01</t>
  </si>
  <si>
    <t>3.20.01.01.01</t>
  </si>
  <si>
    <t>3.20.01.01.01.002</t>
  </si>
  <si>
    <t>3.21</t>
  </si>
  <si>
    <t>BAIXA DE IMOBILIZADO</t>
  </si>
  <si>
    <t>3.21.01</t>
  </si>
  <si>
    <t>3.21.01.01</t>
  </si>
  <si>
    <t>3.21.01.01.01</t>
  </si>
  <si>
    <t>3.21.01.01.01.001</t>
  </si>
  <si>
    <t>3.22</t>
  </si>
  <si>
    <t>VOLUNTÁRIOS/SERVIÇOS GRATUITOS</t>
  </si>
  <si>
    <t>3.22.01</t>
  </si>
  <si>
    <t>3.22.01.01</t>
  </si>
  <si>
    <t>3.22.01.01.01</t>
  </si>
  <si>
    <t>3.22.01.01.01.001</t>
  </si>
  <si>
    <t>SERVIÇOS VOLUNTÁRIOS</t>
  </si>
  <si>
    <t>3.22.01.01.01.002</t>
  </si>
  <si>
    <t>SERVIÇOS P.J - OUTROS</t>
  </si>
  <si>
    <t>3.22.01.01.01.005</t>
  </si>
  <si>
    <t>BILHETERIAS</t>
  </si>
  <si>
    <t>RECEITAS</t>
  </si>
  <si>
    <t>4.01</t>
  </si>
  <si>
    <t>4.01.01</t>
  </si>
  <si>
    <t>4.01.01.01</t>
  </si>
  <si>
    <t>SECRETARIA DE ESTADO DA CULTURA</t>
  </si>
  <si>
    <t>4.01.01.01.01</t>
  </si>
  <si>
    <t>4.01.01.01.01.013</t>
  </si>
  <si>
    <t>4.01.01.02</t>
  </si>
  <si>
    <t>CAPTAÇÃO DE RECURSOS PRÓPRIOS</t>
  </si>
  <si>
    <t>4.01.01.02.01</t>
  </si>
  <si>
    <t>RECEITA - CESSÃO ONEROSA</t>
  </si>
  <si>
    <t>4.01.01.02.01.001</t>
  </si>
  <si>
    <t>4.01.01.02.01.002</t>
  </si>
  <si>
    <t>CAFÉ</t>
  </si>
  <si>
    <t>4.01.01.02.02</t>
  </si>
  <si>
    <t>RECEITA - BILHETERIA</t>
  </si>
  <si>
    <t>4.01.01.02.02.001</t>
  </si>
  <si>
    <t>BILHETERIA</t>
  </si>
  <si>
    <t>4.01.01.02.04</t>
  </si>
  <si>
    <t>RECEITA - CAPTAÇÃO/PARCERIAS</t>
  </si>
  <si>
    <t>4.01.01.02.04.001</t>
  </si>
  <si>
    <t>RECEITA DE CAPTAÇÃO/PARCERIAS</t>
  </si>
  <si>
    <t>4.01.01.02.05</t>
  </si>
  <si>
    <t>RECEITA - LOJA</t>
  </si>
  <si>
    <t>4.01.01.02.05.001</t>
  </si>
  <si>
    <t>RECEITA DE VENDAS</t>
  </si>
  <si>
    <t>4.01.01.02.05.002</t>
  </si>
  <si>
    <t>(-)ICMS SOBRE VENDAS</t>
  </si>
  <si>
    <t>4.01.01.02.05.003</t>
  </si>
  <si>
    <t>(-)DESCONTOS CONCEDIDOS</t>
  </si>
  <si>
    <t>4.01.01.03</t>
  </si>
  <si>
    <t>RECEITA FINANCEIRA</t>
  </si>
  <si>
    <t>4.01.01.03.01</t>
  </si>
  <si>
    <t>4.01.01.03.01.002</t>
  </si>
  <si>
    <t>RENDIMENTOS DE APLICAÇÕES FINANCEIRAS</t>
  </si>
  <si>
    <t>4.01.01.03.01.003</t>
  </si>
  <si>
    <t>DESCONTOS OBTIDOS</t>
  </si>
  <si>
    <t>4.01.01.14</t>
  </si>
  <si>
    <t>4.01.01.14.01</t>
  </si>
  <si>
    <t>4.01.01.14.01.001</t>
  </si>
  <si>
    <t>4.01.01.14.01.002</t>
  </si>
  <si>
    <r>
      <rPr>
        <b/>
        <sz val="11"/>
        <rFont val="Calibri"/>
        <family val="2"/>
        <scheme val="minor"/>
      </rPr>
      <t>Contrato de Gestão:</t>
    </r>
    <r>
      <rPr>
        <sz val="11"/>
        <rFont val="Calibri"/>
        <family val="2"/>
        <scheme val="minor"/>
      </rPr>
      <t xml:space="preserve"> 07/2022</t>
    </r>
  </si>
  <si>
    <t>Assessoria de imprensa e Publicidade</t>
  </si>
  <si>
    <t>Outros (Sinalização Interna e Externa)</t>
  </si>
  <si>
    <t>Investimentos com recursos vinculados aos contratos de gestão</t>
  </si>
  <si>
    <t>Utilidades públicas</t>
  </si>
  <si>
    <t>CAIXA LOJA MUSEU CG 07/2022 - FUNDO FIXO</t>
  </si>
  <si>
    <t>DESPESAS ANTECIPADAS (BENEFÍCIOS)</t>
  </si>
  <si>
    <t>ACERVO METEORITO</t>
  </si>
  <si>
    <t>1.02.03.06.01.051</t>
  </si>
  <si>
    <t>(-)PROVISÃO PARA PERDAS - IMOBILIZADO ROUBADO</t>
  </si>
  <si>
    <t>3.01.01.01.01.013</t>
  </si>
  <si>
    <t>3.01.01.01.02.011</t>
  </si>
  <si>
    <t>3.01.01.01.02.013</t>
  </si>
  <si>
    <t>3.14</t>
  </si>
  <si>
    <t>PERDAS IMOBILIZADO</t>
  </si>
  <si>
    <t>3.14.01</t>
  </si>
  <si>
    <t>3.14.01.01</t>
  </si>
  <si>
    <t>3.14.01.01.01</t>
  </si>
  <si>
    <t>3.14.01.01.01.001</t>
  </si>
  <si>
    <t>PERDA INVOLUNTÁRIA DE BENS DO IMOBILIZADO</t>
  </si>
  <si>
    <r>
      <t xml:space="preserve">6.2.3 </t>
    </r>
    <r>
      <rPr>
        <b/>
        <sz val="11"/>
        <color rgb="FFFF0000"/>
        <rFont val="Calibri"/>
        <family val="2"/>
        <scheme val="minor"/>
      </rPr>
      <t>(a)</t>
    </r>
  </si>
  <si>
    <r>
      <t xml:space="preserve">(a) </t>
    </r>
    <r>
      <rPr>
        <sz val="10"/>
        <rFont val="Calibri"/>
        <family val="2"/>
      </rPr>
      <t>O valor de R$ 463.740,70 no mês de dezembro, refere-se a provisão para perda involuntária de bens imobilizados</t>
    </r>
  </si>
  <si>
    <r>
      <t xml:space="preserve">8.6 </t>
    </r>
    <r>
      <rPr>
        <b/>
        <sz val="11"/>
        <color rgb="FFFF0000"/>
        <rFont val="Calibri"/>
        <family val="2"/>
        <scheme val="minor"/>
      </rPr>
      <t>(b)</t>
    </r>
  </si>
  <si>
    <r>
      <rPr>
        <b/>
        <sz val="11"/>
        <color rgb="FFFF0000"/>
        <rFont val="Calibri"/>
        <family val="2"/>
        <scheme val="minor"/>
      </rPr>
      <t>(b)</t>
    </r>
    <r>
      <rPr>
        <sz val="11"/>
        <color indexed="8"/>
        <rFont val="Calibri"/>
        <family val="2"/>
        <scheme val="minor"/>
      </rPr>
      <t xml:space="preserve"> O valor de R$ 5.940,00 no mês de dezembro, refere-se as aquisições de estoque de mercadorias da Loja do Museu Catavento.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</si>
</sst>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FF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Segoe U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name val="Segoe UI"/>
      <family val="2"/>
    </font>
    <font>
      <sz val="10"/>
      <color indexed="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indexed="8"/>
      <name val="Segoe U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0" fillId="0" borderId="0"/>
    <xf numFmtId="164" fontId="21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9" fillId="0" borderId="0"/>
    <xf numFmtId="0" fontId="29" fillId="0" borderId="0">
      <alignment horizontal="left" vertical="top"/>
    </xf>
    <xf numFmtId="0" fontId="30" fillId="0" borderId="0">
      <alignment horizontal="right" vertical="top"/>
    </xf>
    <xf numFmtId="0" fontId="29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2" fillId="0" borderId="0">
      <alignment horizontal="left" vertical="top"/>
    </xf>
    <xf numFmtId="0" fontId="32" fillId="0" borderId="0">
      <alignment horizontal="right" vertical="top"/>
    </xf>
    <xf numFmtId="0" fontId="33" fillId="0" borderId="0">
      <alignment horizontal="left" vertical="top"/>
    </xf>
    <xf numFmtId="0" fontId="33" fillId="0" borderId="0">
      <alignment horizontal="right" vertical="top"/>
    </xf>
    <xf numFmtId="0" fontId="34" fillId="0" borderId="0">
      <alignment horizontal="left" vertical="top"/>
    </xf>
    <xf numFmtId="0" fontId="35" fillId="0" borderId="0">
      <alignment horizontal="left" vertical="top"/>
    </xf>
    <xf numFmtId="0" fontId="36" fillId="0" borderId="0">
      <alignment horizontal="left" vertical="top"/>
    </xf>
    <xf numFmtId="0" fontId="37" fillId="0" borderId="0">
      <alignment horizontal="right" vertical="top"/>
    </xf>
    <xf numFmtId="0" fontId="37" fillId="0" borderId="0">
      <alignment horizontal="right" vertical="top"/>
    </xf>
    <xf numFmtId="0" fontId="36" fillId="0" borderId="0">
      <alignment horizontal="center"/>
    </xf>
    <xf numFmtId="0" fontId="34" fillId="0" borderId="0">
      <alignment horizontal="left" vertical="center"/>
    </xf>
    <xf numFmtId="0" fontId="34" fillId="0" borderId="0">
      <alignment horizontal="right" vertical="center"/>
    </xf>
    <xf numFmtId="0" fontId="37" fillId="0" borderId="0">
      <alignment horizontal="center" vertical="top"/>
    </xf>
    <xf numFmtId="0" fontId="18" fillId="0" borderId="0"/>
    <xf numFmtId="0" fontId="17" fillId="0" borderId="0"/>
    <xf numFmtId="164" fontId="16" fillId="0" borderId="0" applyFont="0" applyFill="0" applyBorder="0" applyAlignment="0" applyProtection="0"/>
    <xf numFmtId="0" fontId="16" fillId="0" borderId="0"/>
    <xf numFmtId="0" fontId="38" fillId="0" borderId="0">
      <alignment horizontal="center" vertical="top"/>
    </xf>
    <xf numFmtId="0" fontId="32" fillId="0" borderId="0">
      <alignment horizontal="left" vertical="top"/>
    </xf>
    <xf numFmtId="0" fontId="33" fillId="0" borderId="0">
      <alignment horizontal="left" vertical="top"/>
    </xf>
    <xf numFmtId="0" fontId="34" fillId="0" borderId="0">
      <alignment horizontal="left" vertical="top"/>
    </xf>
    <xf numFmtId="164" fontId="15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0" fontId="14" fillId="0" borderId="0"/>
    <xf numFmtId="164" fontId="13" fillId="0" borderId="0" applyFont="0" applyFill="0" applyBorder="0" applyAlignment="0" applyProtection="0"/>
    <xf numFmtId="0" fontId="13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37" fillId="0" borderId="0">
      <alignment horizontal="center" vertical="top"/>
    </xf>
    <xf numFmtId="164" fontId="9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0" fillId="0" borderId="0" applyFill="0" applyProtection="0"/>
    <xf numFmtId="0" fontId="42" fillId="0" borderId="0" applyFill="0" applyProtection="0"/>
    <xf numFmtId="0" fontId="44" fillId="0" borderId="0"/>
    <xf numFmtId="164" fontId="21" fillId="0" borderId="0" applyFont="0" applyFill="0" applyBorder="0" applyAlignment="0" applyProtection="0"/>
    <xf numFmtId="0" fontId="45" fillId="0" borderId="0" applyFill="0" applyProtection="0"/>
  </cellStyleXfs>
  <cellXfs count="121">
    <xf numFmtId="0" fontId="0" fillId="0" borderId="0" xfId="0"/>
    <xf numFmtId="0" fontId="25" fillId="0" borderId="0" xfId="0" applyFont="1"/>
    <xf numFmtId="0" fontId="26" fillId="0" borderId="0" xfId="0" applyFont="1"/>
    <xf numFmtId="0" fontId="25" fillId="0" borderId="0" xfId="1" applyFont="1" applyAlignment="1">
      <alignment horizontal="left"/>
    </xf>
    <xf numFmtId="0" fontId="26" fillId="0" borderId="0" xfId="1" applyFont="1"/>
    <xf numFmtId="0" fontId="27" fillId="2" borderId="1" xfId="0" applyFont="1" applyFill="1" applyBorder="1" applyAlignment="1" applyProtection="1">
      <alignment vertical="top" wrapText="1" readingOrder="1"/>
      <protection locked="0"/>
    </xf>
    <xf numFmtId="0" fontId="24" fillId="2" borderId="1" xfId="0" applyFont="1" applyFill="1" applyBorder="1" applyAlignment="1" applyProtection="1">
      <alignment vertical="top" wrapText="1" readingOrder="1"/>
      <protection locked="0"/>
    </xf>
    <xf numFmtId="0" fontId="24" fillId="0" borderId="2" xfId="3" applyFont="1" applyBorder="1" applyAlignment="1" applyProtection="1">
      <alignment horizontal="left" vertical="top" wrapText="1"/>
      <protection locked="0"/>
    </xf>
    <xf numFmtId="0" fontId="24" fillId="0" borderId="2" xfId="3" applyFont="1" applyBorder="1" applyAlignment="1" applyProtection="1">
      <alignment vertical="top" wrapText="1" readingOrder="1"/>
      <protection locked="0"/>
    </xf>
    <xf numFmtId="0" fontId="26" fillId="3" borderId="0" xfId="3" applyFont="1" applyFill="1" applyAlignment="1">
      <alignment vertical="center"/>
    </xf>
    <xf numFmtId="0" fontId="27" fillId="0" borderId="2" xfId="3" applyFont="1" applyBorder="1" applyAlignment="1" applyProtection="1">
      <alignment horizontal="left" vertical="top" wrapText="1"/>
      <protection locked="0"/>
    </xf>
    <xf numFmtId="0" fontId="27" fillId="0" borderId="2" xfId="3" applyFont="1" applyBorder="1" applyAlignment="1" applyProtection="1">
      <alignment vertical="top" wrapText="1" readingOrder="1"/>
      <protection locked="0"/>
    </xf>
    <xf numFmtId="0" fontId="27" fillId="3" borderId="2" xfId="3" applyFont="1" applyFill="1" applyBorder="1" applyAlignment="1" applyProtection="1">
      <alignment vertical="top" wrapText="1" readingOrder="1"/>
      <protection locked="0"/>
    </xf>
    <xf numFmtId="0" fontId="24" fillId="3" borderId="2" xfId="3" applyFont="1" applyFill="1" applyBorder="1" applyAlignment="1" applyProtection="1">
      <alignment vertical="top" wrapText="1" readingOrder="1"/>
      <protection locked="0"/>
    </xf>
    <xf numFmtId="0" fontId="27" fillId="3" borderId="2" xfId="3" applyFont="1" applyFill="1" applyBorder="1" applyAlignment="1" applyProtection="1">
      <alignment horizontal="left" vertical="top" wrapText="1"/>
      <protection locked="0"/>
    </xf>
    <xf numFmtId="0" fontId="27" fillId="0" borderId="0" xfId="3" applyFont="1" applyAlignment="1" applyProtection="1">
      <alignment horizontal="left" vertical="top" wrapText="1"/>
      <protection locked="0"/>
    </xf>
    <xf numFmtId="0" fontId="23" fillId="4" borderId="2" xfId="3" applyFont="1" applyFill="1" applyBorder="1" applyAlignment="1">
      <alignment vertical="center"/>
    </xf>
    <xf numFmtId="0" fontId="25" fillId="3" borderId="0" xfId="3" applyFont="1" applyFill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0" borderId="0" xfId="3" applyFont="1" applyAlignment="1">
      <alignment vertical="center"/>
    </xf>
    <xf numFmtId="0" fontId="26" fillId="3" borderId="2" xfId="3" applyFont="1" applyFill="1" applyBorder="1" applyAlignment="1">
      <alignment horizontal="left" vertical="center"/>
    </xf>
    <xf numFmtId="0" fontId="26" fillId="0" borderId="2" xfId="3" applyFont="1" applyBorder="1" applyAlignment="1">
      <alignment horizontal="left" vertical="center" wrapText="1"/>
    </xf>
    <xf numFmtId="0" fontId="26" fillId="0" borderId="3" xfId="3" applyFont="1" applyBorder="1" applyAlignment="1">
      <alignment vertical="center" wrapText="1"/>
    </xf>
    <xf numFmtId="0" fontId="23" fillId="4" borderId="2" xfId="3" applyFont="1" applyFill="1" applyBorder="1" applyAlignment="1">
      <alignment horizontal="left" vertical="center"/>
    </xf>
    <xf numFmtId="0" fontId="23" fillId="0" borderId="0" xfId="1" applyFont="1"/>
    <xf numFmtId="0" fontId="25" fillId="3" borderId="0" xfId="3" applyFont="1" applyFill="1"/>
    <xf numFmtId="0" fontId="26" fillId="3" borderId="0" xfId="3" applyFont="1" applyFill="1"/>
    <xf numFmtId="0" fontId="25" fillId="3" borderId="0" xfId="3" applyFont="1" applyFill="1" applyAlignment="1">
      <alignment horizontal="center"/>
    </xf>
    <xf numFmtId="0" fontId="28" fillId="0" borderId="0" xfId="3" applyFont="1" applyAlignment="1" applyProtection="1">
      <alignment vertical="top" wrapText="1" readingOrder="1"/>
      <protection locked="0"/>
    </xf>
    <xf numFmtId="0" fontId="25" fillId="3" borderId="0" xfId="3" applyFont="1" applyFill="1" applyAlignment="1">
      <alignment horizontal="left"/>
    </xf>
    <xf numFmtId="0" fontId="24" fillId="2" borderId="1" xfId="0" applyFont="1" applyFill="1" applyBorder="1" applyAlignment="1" applyProtection="1">
      <alignment vertical="center" wrapText="1" readingOrder="1"/>
      <protection locked="0"/>
    </xf>
    <xf numFmtId="10" fontId="25" fillId="0" borderId="0" xfId="5" applyNumberFormat="1" applyFont="1"/>
    <xf numFmtId="10" fontId="26" fillId="0" borderId="0" xfId="5" applyNumberFormat="1" applyFont="1"/>
    <xf numFmtId="10" fontId="26" fillId="0" borderId="0" xfId="5" applyNumberFormat="1" applyFont="1" applyBorder="1" applyAlignment="1">
      <alignment horizontal="center"/>
    </xf>
    <xf numFmtId="10" fontId="24" fillId="2" borderId="1" xfId="5" applyNumberFormat="1" applyFont="1" applyFill="1" applyBorder="1" applyAlignment="1" applyProtection="1">
      <alignment horizontal="center" vertical="center" wrapText="1" readingOrder="1"/>
      <protection locked="0"/>
    </xf>
    <xf numFmtId="10" fontId="26" fillId="0" borderId="2" xfId="5" applyNumberFormat="1" applyFont="1" applyFill="1" applyBorder="1" applyAlignment="1">
      <alignment horizontal="center" vertical="center"/>
    </xf>
    <xf numFmtId="10" fontId="25" fillId="0" borderId="2" xfId="5" applyNumberFormat="1" applyFont="1" applyFill="1" applyBorder="1" applyAlignment="1">
      <alignment horizontal="center" vertical="center"/>
    </xf>
    <xf numFmtId="10" fontId="25" fillId="3" borderId="2" xfId="5" applyNumberFormat="1" applyFont="1" applyFill="1" applyBorder="1" applyAlignment="1">
      <alignment horizontal="center" vertical="center"/>
    </xf>
    <xf numFmtId="10" fontId="26" fillId="3" borderId="2" xfId="5" applyNumberFormat="1" applyFont="1" applyFill="1" applyBorder="1" applyAlignment="1">
      <alignment horizontal="center" vertical="center"/>
    </xf>
    <xf numFmtId="10" fontId="27" fillId="2" borderId="1" xfId="5" applyNumberFormat="1" applyFont="1" applyFill="1" applyBorder="1" applyAlignment="1" applyProtection="1">
      <alignment vertical="top" wrapText="1" readingOrder="1"/>
      <protection locked="0"/>
    </xf>
    <xf numFmtId="10" fontId="23" fillId="0" borderId="2" xfId="5" applyNumberFormat="1" applyFont="1" applyFill="1" applyBorder="1" applyAlignment="1">
      <alignment horizontal="center" vertical="center" wrapText="1"/>
    </xf>
    <xf numFmtId="10" fontId="26" fillId="0" borderId="2" xfId="5" applyNumberFormat="1" applyFont="1" applyFill="1" applyBorder="1" applyAlignment="1">
      <alignment horizontal="center" vertical="center" wrapText="1"/>
    </xf>
    <xf numFmtId="10" fontId="25" fillId="0" borderId="2" xfId="5" applyNumberFormat="1" applyFont="1" applyFill="1" applyBorder="1" applyAlignment="1">
      <alignment horizontal="center" vertical="center" wrapText="1"/>
    </xf>
    <xf numFmtId="10" fontId="26" fillId="4" borderId="2" xfId="5" applyNumberFormat="1" applyFont="1" applyFill="1" applyBorder="1" applyAlignment="1">
      <alignment horizontal="center" vertical="center"/>
    </xf>
    <xf numFmtId="10" fontId="23" fillId="4" borderId="2" xfId="5" applyNumberFormat="1" applyFont="1" applyFill="1" applyBorder="1" applyAlignment="1">
      <alignment horizontal="center" vertical="center"/>
    </xf>
    <xf numFmtId="10" fontId="27" fillId="0" borderId="0" xfId="5" applyNumberFormat="1" applyFont="1" applyAlignment="1" applyProtection="1">
      <alignment horizontal="center" vertical="center" wrapText="1" readingOrder="1"/>
      <protection locked="0"/>
    </xf>
    <xf numFmtId="10" fontId="25" fillId="0" borderId="0" xfId="5" applyNumberFormat="1" applyFont="1" applyAlignment="1">
      <alignment horizontal="center"/>
    </xf>
    <xf numFmtId="10" fontId="25" fillId="0" borderId="0" xfId="5" applyNumberFormat="1" applyFont="1" applyFill="1" applyAlignment="1">
      <alignment horizontal="center"/>
    </xf>
    <xf numFmtId="164" fontId="24" fillId="2" borderId="1" xfId="6" applyFont="1" applyFill="1" applyBorder="1" applyAlignment="1" applyProtection="1">
      <alignment horizontal="left" vertical="center" wrapText="1" readingOrder="1"/>
      <protection locked="0"/>
    </xf>
    <xf numFmtId="0" fontId="26" fillId="0" borderId="0" xfId="3" applyFont="1" applyAlignment="1">
      <alignment vertical="center"/>
    </xf>
    <xf numFmtId="0" fontId="4" fillId="0" borderId="0" xfId="1" applyFont="1"/>
    <xf numFmtId="0" fontId="25" fillId="0" borderId="2" xfId="3" applyFont="1" applyBorder="1" applyAlignment="1" applyProtection="1">
      <alignment vertical="top" wrapText="1" readingOrder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24" fillId="0" borderId="0" xfId="3" applyFont="1" applyAlignment="1" applyProtection="1">
      <alignment horizontal="left" vertical="top" wrapText="1"/>
      <protection locked="0"/>
    </xf>
    <xf numFmtId="0" fontId="24" fillId="0" borderId="0" xfId="3" applyFont="1" applyAlignment="1" applyProtection="1">
      <alignment vertical="top" wrapText="1" readingOrder="1"/>
      <protection locked="0"/>
    </xf>
    <xf numFmtId="10" fontId="26" fillId="0" borderId="0" xfId="5" applyNumberFormat="1" applyFont="1" applyFill="1" applyBorder="1" applyAlignment="1">
      <alignment horizontal="center" vertical="center"/>
    </xf>
    <xf numFmtId="164" fontId="26" fillId="0" borderId="0" xfId="6" applyFont="1" applyFill="1" applyBorder="1" applyAlignment="1">
      <alignment horizontal="center" vertical="center"/>
    </xf>
    <xf numFmtId="164" fontId="25" fillId="0" borderId="0" xfId="6" applyFont="1"/>
    <xf numFmtId="164" fontId="26" fillId="0" borderId="0" xfId="6" applyFont="1"/>
    <xf numFmtId="164" fontId="26" fillId="0" borderId="0" xfId="6" applyFont="1" applyBorder="1" applyAlignment="1">
      <alignment horizontal="center"/>
    </xf>
    <xf numFmtId="164" fontId="24" fillId="2" borderId="1" xfId="6" applyFont="1" applyFill="1" applyBorder="1" applyAlignment="1" applyProtection="1">
      <alignment horizontal="center" vertical="center" wrapText="1" readingOrder="1"/>
      <protection locked="0"/>
    </xf>
    <xf numFmtId="164" fontId="26" fillId="0" borderId="2" xfId="6" applyFont="1" applyFill="1" applyBorder="1" applyAlignment="1">
      <alignment horizontal="center" vertical="center"/>
    </xf>
    <xf numFmtId="164" fontId="25" fillId="0" borderId="2" xfId="6" applyFont="1" applyFill="1" applyBorder="1" applyAlignment="1">
      <alignment horizontal="center" vertical="center"/>
    </xf>
    <xf numFmtId="164" fontId="26" fillId="3" borderId="2" xfId="6" applyFont="1" applyFill="1" applyBorder="1" applyAlignment="1">
      <alignment horizontal="center" vertical="center"/>
    </xf>
    <xf numFmtId="164" fontId="25" fillId="3" borderId="2" xfId="6" applyFont="1" applyFill="1" applyBorder="1" applyAlignment="1">
      <alignment horizontal="center" vertical="center"/>
    </xf>
    <xf numFmtId="164" fontId="27" fillId="2" borderId="1" xfId="6" applyFont="1" applyFill="1" applyBorder="1" applyAlignment="1" applyProtection="1">
      <alignment vertical="top" wrapText="1" readingOrder="1"/>
      <protection locked="0"/>
    </xf>
    <xf numFmtId="164" fontId="23" fillId="0" borderId="2" xfId="6" applyFont="1" applyFill="1" applyBorder="1" applyAlignment="1">
      <alignment horizontal="center" vertical="center" wrapText="1"/>
    </xf>
    <xf numFmtId="164" fontId="26" fillId="0" borderId="2" xfId="6" applyFont="1" applyFill="1" applyBorder="1" applyAlignment="1">
      <alignment horizontal="center" vertical="center" wrapText="1"/>
    </xf>
    <xf numFmtId="164" fontId="25" fillId="0" borderId="2" xfId="6" applyFont="1" applyFill="1" applyBorder="1" applyAlignment="1">
      <alignment horizontal="center" vertical="center" wrapText="1"/>
    </xf>
    <xf numFmtId="164" fontId="26" fillId="4" borderId="2" xfId="6" applyFont="1" applyFill="1" applyBorder="1" applyAlignment="1">
      <alignment horizontal="center" vertical="center"/>
    </xf>
    <xf numFmtId="164" fontId="0" fillId="0" borderId="0" xfId="6" applyFont="1"/>
    <xf numFmtId="164" fontId="23" fillId="4" borderId="2" xfId="6" applyFont="1" applyFill="1" applyBorder="1" applyAlignment="1">
      <alignment horizontal="center" vertical="center"/>
    </xf>
    <xf numFmtId="164" fontId="25" fillId="0" borderId="2" xfId="6" applyFont="1" applyBorder="1" applyAlignment="1">
      <alignment horizontal="center" vertical="center"/>
    </xf>
    <xf numFmtId="164" fontId="27" fillId="0" borderId="0" xfId="6" applyFont="1" applyAlignment="1" applyProtection="1">
      <alignment horizontal="center" vertical="center" wrapText="1" readingOrder="1"/>
      <protection locked="0"/>
    </xf>
    <xf numFmtId="164" fontId="25" fillId="0" borderId="0" xfId="6" applyFont="1" applyAlignment="1">
      <alignment horizontal="center"/>
    </xf>
    <xf numFmtId="164" fontId="26" fillId="0" borderId="2" xfId="6" applyFont="1" applyBorder="1" applyAlignment="1">
      <alignment horizontal="center" vertical="center"/>
    </xf>
    <xf numFmtId="164" fontId="25" fillId="3" borderId="0" xfId="6" applyFont="1" applyFill="1" applyAlignment="1">
      <alignment horizontal="center"/>
    </xf>
    <xf numFmtId="164" fontId="25" fillId="0" borderId="0" xfId="6" applyFont="1" applyFill="1" applyAlignment="1">
      <alignment horizontal="center"/>
    </xf>
    <xf numFmtId="164" fontId="39" fillId="0" borderId="2" xfId="2" applyFont="1" applyFill="1" applyBorder="1" applyAlignment="1">
      <alignment horizontal="center" vertical="center"/>
    </xf>
    <xf numFmtId="164" fontId="25" fillId="0" borderId="2" xfId="6" applyFont="1" applyFill="1" applyBorder="1" applyAlignment="1">
      <alignment vertical="center"/>
    </xf>
    <xf numFmtId="164" fontId="0" fillId="0" borderId="0" xfId="0" applyNumberFormat="1"/>
    <xf numFmtId="164" fontId="26" fillId="0" borderId="4" xfId="6" applyFont="1" applyFill="1" applyBorder="1" applyAlignment="1">
      <alignment horizontal="center" vertical="center"/>
    </xf>
    <xf numFmtId="164" fontId="26" fillId="0" borderId="5" xfId="6" applyFont="1" applyFill="1" applyBorder="1" applyAlignment="1">
      <alignment horizontal="center" vertical="center"/>
    </xf>
    <xf numFmtId="0" fontId="25" fillId="0" borderId="0" xfId="3" applyFont="1"/>
    <xf numFmtId="164" fontId="1" fillId="0" borderId="2" xfId="6" applyFont="1" applyFill="1" applyBorder="1" applyAlignment="1">
      <alignment horizontal="center" vertical="center"/>
    </xf>
    <xf numFmtId="10" fontId="1" fillId="0" borderId="2" xfId="5" applyNumberFormat="1" applyFont="1" applyFill="1" applyBorder="1" applyAlignment="1">
      <alignment horizontal="center" vertical="center"/>
    </xf>
    <xf numFmtId="43" fontId="39" fillId="0" borderId="6" xfId="64" applyNumberFormat="1" applyFont="1" applyFill="1" applyBorder="1" applyAlignment="1">
      <alignment horizontal="center" vertical="center"/>
    </xf>
    <xf numFmtId="0" fontId="47" fillId="0" borderId="6" xfId="3" applyFont="1" applyBorder="1" applyAlignment="1" applyProtection="1">
      <alignment vertical="top" wrapText="1" readingOrder="1"/>
      <protection locked="0"/>
    </xf>
    <xf numFmtId="164" fontId="25" fillId="0" borderId="6" xfId="6" applyFont="1" applyFill="1" applyBorder="1" applyAlignment="1">
      <alignment horizontal="center" vertical="center"/>
    </xf>
    <xf numFmtId="10" fontId="25" fillId="0" borderId="6" xfId="5" applyNumberFormat="1" applyFont="1" applyFill="1" applyBorder="1" applyAlignment="1">
      <alignment horizontal="center" vertical="center"/>
    </xf>
    <xf numFmtId="0" fontId="47" fillId="0" borderId="6" xfId="3" applyFont="1" applyBorder="1" applyAlignment="1" applyProtection="1">
      <alignment horizontal="left" vertical="top" wrapText="1"/>
      <protection locked="0"/>
    </xf>
    <xf numFmtId="164" fontId="39" fillId="0" borderId="6" xfId="64" applyFont="1" applyFill="1" applyBorder="1" applyAlignment="1">
      <alignment horizontal="center" vertical="center"/>
    </xf>
    <xf numFmtId="0" fontId="39" fillId="0" borderId="7" xfId="3" applyFont="1" applyBorder="1" applyAlignment="1" applyProtection="1">
      <alignment vertical="top" wrapText="1" readingOrder="1"/>
      <protection locked="0"/>
    </xf>
    <xf numFmtId="0" fontId="46" fillId="0" borderId="7" xfId="3" applyFont="1" applyBorder="1" applyAlignment="1">
      <alignment horizontal="left" vertical="center" wrapText="1"/>
    </xf>
    <xf numFmtId="164" fontId="25" fillId="0" borderId="7" xfId="6" applyFont="1" applyFill="1" applyBorder="1" applyAlignment="1">
      <alignment horizontal="center" vertical="center"/>
    </xf>
    <xf numFmtId="10" fontId="25" fillId="0" borderId="7" xfId="5" applyNumberFormat="1" applyFont="1" applyFill="1" applyBorder="1" applyAlignment="1">
      <alignment horizontal="center" vertical="center"/>
    </xf>
    <xf numFmtId="0" fontId="39" fillId="0" borderId="7" xfId="3" applyFont="1" applyBorder="1" applyAlignment="1" applyProtection="1">
      <alignment horizontal="left" vertical="top" wrapText="1"/>
      <protection locked="0"/>
    </xf>
    <xf numFmtId="164" fontId="48" fillId="0" borderId="0" xfId="6" applyFont="1" applyBorder="1" applyAlignment="1">
      <alignment vertical="top"/>
    </xf>
    <xf numFmtId="164" fontId="49" fillId="0" borderId="0" xfId="6" applyFont="1" applyBorder="1" applyAlignment="1">
      <alignment vertical="top"/>
    </xf>
    <xf numFmtId="0" fontId="51" fillId="0" borderId="8" xfId="3" applyFont="1" applyBorder="1" applyAlignment="1" applyProtection="1">
      <alignment vertical="top" wrapText="1" readingOrder="1"/>
      <protection locked="0"/>
    </xf>
    <xf numFmtId="164" fontId="49" fillId="0" borderId="0" xfId="6" applyFont="1" applyBorder="1" applyAlignment="1"/>
    <xf numFmtId="164" fontId="50" fillId="0" borderId="0" xfId="6" applyFont="1" applyBorder="1" applyAlignment="1">
      <alignment vertical="top"/>
    </xf>
    <xf numFmtId="43" fontId="26" fillId="3" borderId="0" xfId="3" applyNumberFormat="1" applyFont="1" applyFill="1" applyAlignment="1">
      <alignment vertical="center"/>
    </xf>
    <xf numFmtId="164" fontId="25" fillId="0" borderId="0" xfId="6" applyFont="1" applyFill="1" applyAlignment="1">
      <alignment horizontal="left"/>
    </xf>
    <xf numFmtId="0" fontId="48" fillId="0" borderId="0" xfId="0" applyFont="1" applyAlignment="1">
      <alignment horizontal="left" vertical="top"/>
    </xf>
    <xf numFmtId="0" fontId="48" fillId="0" borderId="0" xfId="0" applyFont="1" applyAlignment="1">
      <alignment vertical="top"/>
    </xf>
    <xf numFmtId="0" fontId="49" fillId="0" borderId="0" xfId="0" applyFont="1"/>
    <xf numFmtId="4" fontId="48" fillId="0" borderId="0" xfId="0" applyNumberFormat="1" applyFont="1" applyAlignment="1">
      <alignment vertical="top"/>
    </xf>
    <xf numFmtId="0" fontId="49" fillId="0" borderId="0" xfId="0" applyFont="1" applyAlignment="1">
      <alignment horizontal="left" vertical="top"/>
    </xf>
    <xf numFmtId="0" fontId="49" fillId="0" borderId="0" xfId="0" applyFont="1" applyAlignment="1">
      <alignment vertical="top"/>
    </xf>
    <xf numFmtId="0" fontId="50" fillId="0" borderId="0" xfId="0" applyFont="1" applyAlignment="1">
      <alignment horizontal="left" vertical="top"/>
    </xf>
    <xf numFmtId="0" fontId="50" fillId="0" borderId="0" xfId="0" applyFont="1" applyAlignment="1">
      <alignment vertical="top"/>
    </xf>
    <xf numFmtId="4" fontId="50" fillId="0" borderId="0" xfId="0" applyNumberFormat="1" applyFont="1" applyAlignment="1">
      <alignment vertical="top"/>
    </xf>
    <xf numFmtId="21" fontId="49" fillId="0" borderId="0" xfId="0" applyNumberFormat="1" applyFont="1" applyAlignment="1">
      <alignment horizontal="right" vertical="top"/>
    </xf>
    <xf numFmtId="164" fontId="0" fillId="0" borderId="0" xfId="6" applyFont="1" applyBorder="1" applyAlignment="1"/>
    <xf numFmtId="0" fontId="53" fillId="0" borderId="0" xfId="0" applyFont="1" applyAlignment="1">
      <alignment vertical="center" readingOrder="1"/>
    </xf>
    <xf numFmtId="0" fontId="27" fillId="0" borderId="8" xfId="3" applyFont="1" applyBorder="1" applyAlignment="1" applyProtection="1">
      <alignment horizontal="left" vertical="top" wrapText="1"/>
      <protection locked="0"/>
    </xf>
    <xf numFmtId="0" fontId="27" fillId="0" borderId="8" xfId="3" applyFont="1" applyBorder="1" applyAlignment="1" applyProtection="1">
      <alignment vertical="top" wrapText="1" readingOrder="1"/>
      <protection locked="0"/>
    </xf>
    <xf numFmtId="0" fontId="27" fillId="0" borderId="0" xfId="3" applyFont="1" applyAlignment="1" applyProtection="1">
      <alignment horizontal="left" vertical="top"/>
      <protection locked="0"/>
    </xf>
    <xf numFmtId="0" fontId="43" fillId="0" borderId="2" xfId="0" applyFont="1" applyBorder="1" applyAlignment="1">
      <alignment horizontal="left" vertical="top" wrapText="1"/>
    </xf>
    <xf numFmtId="0" fontId="43" fillId="0" borderId="2" xfId="0" applyFont="1" applyBorder="1" applyAlignment="1">
      <alignment vertical="top" readingOrder="1"/>
    </xf>
  </cellXfs>
  <cellStyles count="66">
    <cellStyle name="Normal" xfId="0" builtinId="0"/>
    <cellStyle name="Normal 10" xfId="40" xr:uid="{00000000-0005-0000-0000-000001000000}"/>
    <cellStyle name="Normal 11" xfId="42" xr:uid="{00000000-0005-0000-0000-000002000000}"/>
    <cellStyle name="Normal 12" xfId="45" xr:uid="{00000000-0005-0000-0000-000003000000}"/>
    <cellStyle name="Normal 13" xfId="48" xr:uid="{00000000-0005-0000-0000-000004000000}"/>
    <cellStyle name="Normal 14" xfId="49" xr:uid="{00000000-0005-0000-0000-000005000000}"/>
    <cellStyle name="Normal 15" xfId="51" xr:uid="{00000000-0005-0000-0000-000006000000}"/>
    <cellStyle name="Normal 16" xfId="53" xr:uid="{00000000-0005-0000-0000-000007000000}"/>
    <cellStyle name="Normal 17" xfId="55" xr:uid="{00000000-0005-0000-0000-000008000000}"/>
    <cellStyle name="Normal 18" xfId="57" xr:uid="{00000000-0005-0000-0000-000009000000}"/>
    <cellStyle name="Normal 19" xfId="59" xr:uid="{00000000-0005-0000-0000-00000A000000}"/>
    <cellStyle name="Normal 2" xfId="1" xr:uid="{00000000-0005-0000-0000-00000B000000}"/>
    <cellStyle name="Normal 2 2" xfId="3" xr:uid="{00000000-0005-0000-0000-00000C000000}"/>
    <cellStyle name="Normal 20" xfId="61" xr:uid="{00000000-0005-0000-0000-00000D000000}"/>
    <cellStyle name="Normal 21" xfId="62" xr:uid="{00000000-0005-0000-0000-00000E000000}"/>
    <cellStyle name="Normal 22" xfId="63" xr:uid="{00000000-0005-0000-0000-00000F000000}"/>
    <cellStyle name="Normal 23" xfId="65" xr:uid="{00000000-0005-0000-0000-000010000000}"/>
    <cellStyle name="Normal 3" xfId="7" xr:uid="{00000000-0005-0000-0000-000011000000}"/>
    <cellStyle name="Normal 4" xfId="26" xr:uid="{00000000-0005-0000-0000-000012000000}"/>
    <cellStyle name="Normal 5" xfId="27" xr:uid="{00000000-0005-0000-0000-000013000000}"/>
    <cellStyle name="Normal 6" xfId="29" xr:uid="{00000000-0005-0000-0000-000014000000}"/>
    <cellStyle name="Normal 7" xfId="35" xr:uid="{00000000-0005-0000-0000-000015000000}"/>
    <cellStyle name="Normal 8" xfId="37" xr:uid="{00000000-0005-0000-0000-000016000000}"/>
    <cellStyle name="Normal 9" xfId="39" xr:uid="{00000000-0005-0000-0000-000017000000}"/>
    <cellStyle name="Porcentagem" xfId="5" builtinId="5"/>
    <cellStyle name="Porcentagem 2" xfId="4" xr:uid="{00000000-0005-0000-0000-000019000000}"/>
    <cellStyle name="S0" xfId="9" xr:uid="{00000000-0005-0000-0000-00001A000000}"/>
    <cellStyle name="S1" xfId="10" xr:uid="{00000000-0005-0000-0000-00001B000000}"/>
    <cellStyle name="S10" xfId="20" xr:uid="{00000000-0005-0000-0000-00001C000000}"/>
    <cellStyle name="S10 2" xfId="33" xr:uid="{00000000-0005-0000-0000-00001D000000}"/>
    <cellStyle name="S11" xfId="18" xr:uid="{00000000-0005-0000-0000-00001E000000}"/>
    <cellStyle name="S12" xfId="19" xr:uid="{00000000-0005-0000-0000-00001F000000}"/>
    <cellStyle name="S13" xfId="21" xr:uid="{00000000-0005-0000-0000-000020000000}"/>
    <cellStyle name="S14" xfId="22" xr:uid="{00000000-0005-0000-0000-000021000000}"/>
    <cellStyle name="S15" xfId="23" xr:uid="{00000000-0005-0000-0000-000022000000}"/>
    <cellStyle name="S16" xfId="24" xr:uid="{00000000-0005-0000-0000-000023000000}"/>
    <cellStyle name="S17" xfId="25" xr:uid="{00000000-0005-0000-0000-000024000000}"/>
    <cellStyle name="S18" xfId="46" xr:uid="{00000000-0005-0000-0000-000025000000}"/>
    <cellStyle name="S2" xfId="8" xr:uid="{00000000-0005-0000-0000-000026000000}"/>
    <cellStyle name="S3" xfId="11" xr:uid="{00000000-0005-0000-0000-000027000000}"/>
    <cellStyle name="S4" xfId="12" xr:uid="{00000000-0005-0000-0000-000028000000}"/>
    <cellStyle name="S5" xfId="13" xr:uid="{00000000-0005-0000-0000-000029000000}"/>
    <cellStyle name="S5 2" xfId="30" xr:uid="{00000000-0005-0000-0000-00002A000000}"/>
    <cellStyle name="S6" xfId="14" xr:uid="{00000000-0005-0000-0000-00002B000000}"/>
    <cellStyle name="S6 2" xfId="31" xr:uid="{00000000-0005-0000-0000-00002C000000}"/>
    <cellStyle name="S7" xfId="15" xr:uid="{00000000-0005-0000-0000-00002D000000}"/>
    <cellStyle name="S8" xfId="16" xr:uid="{00000000-0005-0000-0000-00002E000000}"/>
    <cellStyle name="S8 2" xfId="32" xr:uid="{00000000-0005-0000-0000-00002F000000}"/>
    <cellStyle name="S9" xfId="17" xr:uid="{00000000-0005-0000-0000-000030000000}"/>
    <cellStyle name="Vírgula" xfId="6" builtinId="3"/>
    <cellStyle name="Vírgula 10" xfId="47" xr:uid="{00000000-0005-0000-0000-000032000000}"/>
    <cellStyle name="Vírgula 11" xfId="50" xr:uid="{00000000-0005-0000-0000-000033000000}"/>
    <cellStyle name="Vírgula 12" xfId="52" xr:uid="{00000000-0005-0000-0000-000034000000}"/>
    <cellStyle name="Vírgula 13" xfId="54" xr:uid="{00000000-0005-0000-0000-000035000000}"/>
    <cellStyle name="Vírgula 14" xfId="56" xr:uid="{00000000-0005-0000-0000-000036000000}"/>
    <cellStyle name="Vírgula 15" xfId="58" xr:uid="{00000000-0005-0000-0000-000037000000}"/>
    <cellStyle name="Vírgula 16" xfId="60" xr:uid="{00000000-0005-0000-0000-000038000000}"/>
    <cellStyle name="Vírgula 17" xfId="64" xr:uid="{00000000-0005-0000-0000-000039000000}"/>
    <cellStyle name="Vírgula 2" xfId="2" xr:uid="{00000000-0005-0000-0000-00003A000000}"/>
    <cellStyle name="Vírgula 3" xfId="28" xr:uid="{00000000-0005-0000-0000-00003B000000}"/>
    <cellStyle name="Vírgula 4" xfId="34" xr:uid="{00000000-0005-0000-0000-00003C000000}"/>
    <cellStyle name="Vírgula 5" xfId="36" xr:uid="{00000000-0005-0000-0000-00003D000000}"/>
    <cellStyle name="Vírgula 6" xfId="38" xr:uid="{00000000-0005-0000-0000-00003E000000}"/>
    <cellStyle name="Vírgula 7" xfId="41" xr:uid="{00000000-0005-0000-0000-00003F000000}"/>
    <cellStyle name="Vírgula 8" xfId="43" xr:uid="{00000000-0005-0000-0000-000040000000}"/>
    <cellStyle name="Vírgula 9" xfId="44" xr:uid="{00000000-0005-0000-0000-00004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1"/>
  <sheetViews>
    <sheetView showGridLines="0" tabSelected="1" view="pageBreakPreview" zoomScale="70" zoomScaleNormal="100" zoomScaleSheetLayoutView="70" workbookViewId="0">
      <pane ySplit="5" topLeftCell="A6" activePane="bottomLeft" state="frozen"/>
      <selection pane="bottomLeft" activeCell="Y12" sqref="Y12"/>
    </sheetView>
  </sheetViews>
  <sheetFormatPr defaultColWidth="9.109375" defaultRowHeight="14.4" x14ac:dyDescent="0.3"/>
  <cols>
    <col min="1" max="1" width="10.5546875" style="29" customWidth="1"/>
    <col min="2" max="2" width="67.33203125" style="25" bestFit="1" customWidth="1"/>
    <col min="3" max="3" width="16" style="77" customWidth="1"/>
    <col min="4" max="4" width="8" style="77" hidden="1" customWidth="1"/>
    <col min="5" max="5" width="10.109375" style="77" hidden="1" customWidth="1"/>
    <col min="6" max="6" width="7.33203125" style="77" hidden="1" customWidth="1"/>
    <col min="7" max="7" width="5.88671875" style="77" hidden="1" customWidth="1"/>
    <col min="8" max="8" width="15.6640625" style="77" customWidth="1"/>
    <col min="9" max="9" width="15.6640625" style="47" customWidth="1"/>
    <col min="10" max="10" width="6.33203125" style="77" hidden="1" customWidth="1"/>
    <col min="11" max="11" width="6.6640625" style="77" hidden="1" customWidth="1"/>
    <col min="12" max="12" width="6.33203125" style="77" hidden="1" customWidth="1"/>
    <col min="13" max="13" width="7.88671875" style="77" hidden="1" customWidth="1"/>
    <col min="14" max="14" width="15.6640625" style="77" customWidth="1"/>
    <col min="15" max="15" width="15.6640625" style="47" customWidth="1"/>
    <col min="16" max="16" width="10.33203125" style="77" hidden="1" customWidth="1"/>
    <col min="17" max="17" width="8.88671875" style="77" hidden="1" customWidth="1"/>
    <col min="18" max="18" width="11" style="77" hidden="1" customWidth="1"/>
    <col min="19" max="19" width="14.88671875" style="77" hidden="1" customWidth="1"/>
    <col min="20" max="20" width="15.6640625" style="77" bestFit="1" customWidth="1"/>
    <col min="21" max="21" width="13" style="47" customWidth="1"/>
    <col min="22" max="22" width="16.5546875" style="77" bestFit="1" customWidth="1"/>
    <col min="23" max="23" width="12" style="47" bestFit="1" customWidth="1"/>
    <col min="24" max="24" width="9.5546875" style="25" bestFit="1" customWidth="1"/>
    <col min="25" max="25" width="10.109375" style="25" bestFit="1" customWidth="1"/>
    <col min="26" max="26" width="12.33203125" style="25" bestFit="1" customWidth="1"/>
    <col min="27" max="16384" width="9.109375" style="25"/>
  </cols>
  <sheetData>
    <row r="1" spans="1:23" s="1" customFormat="1" x14ac:dyDescent="0.3">
      <c r="A1" s="2" t="s">
        <v>0</v>
      </c>
      <c r="C1" s="57"/>
      <c r="D1" s="56"/>
      <c r="E1" s="56"/>
      <c r="F1" s="56"/>
      <c r="G1" s="56"/>
      <c r="H1" s="56"/>
      <c r="I1" s="31"/>
      <c r="J1" s="56"/>
      <c r="K1" s="56"/>
      <c r="L1" s="56"/>
      <c r="M1" s="56"/>
      <c r="N1" s="56"/>
      <c r="O1" s="31"/>
      <c r="P1" s="56"/>
      <c r="Q1" s="56"/>
      <c r="R1" s="56"/>
      <c r="S1" s="56"/>
      <c r="T1" s="56"/>
      <c r="U1" s="31"/>
      <c r="V1" s="56"/>
      <c r="W1" s="31"/>
    </row>
    <row r="2" spans="1:23" s="1" customFormat="1" x14ac:dyDescent="0.3">
      <c r="A2" s="1" t="s">
        <v>1</v>
      </c>
      <c r="C2" s="57" t="s">
        <v>2</v>
      </c>
      <c r="D2" s="57"/>
      <c r="E2" s="57"/>
      <c r="F2" s="57"/>
      <c r="G2" s="57"/>
      <c r="H2" s="57"/>
      <c r="I2" s="31"/>
      <c r="J2" s="57"/>
      <c r="K2" s="57"/>
      <c r="L2" s="57"/>
      <c r="M2" s="57"/>
      <c r="N2" s="57"/>
      <c r="O2" s="31"/>
      <c r="P2" s="57"/>
      <c r="Q2" s="57"/>
      <c r="R2" s="57"/>
      <c r="S2" s="57"/>
      <c r="T2" s="57"/>
      <c r="U2" s="31"/>
      <c r="V2" s="57"/>
      <c r="W2" s="31"/>
    </row>
    <row r="3" spans="1:23" s="1" customFormat="1" x14ac:dyDescent="0.3">
      <c r="A3" s="1" t="s">
        <v>986</v>
      </c>
      <c r="C3" s="58" t="s">
        <v>3</v>
      </c>
      <c r="D3" s="58"/>
      <c r="E3" s="58"/>
      <c r="F3" s="58"/>
      <c r="G3" s="58"/>
      <c r="H3" s="58"/>
      <c r="I3" s="32"/>
      <c r="J3" s="58"/>
      <c r="K3" s="58"/>
      <c r="L3" s="58"/>
      <c r="M3" s="58"/>
      <c r="N3" s="58"/>
      <c r="O3" s="32"/>
      <c r="P3" s="58"/>
      <c r="Q3" s="58"/>
      <c r="R3" s="58"/>
      <c r="S3" s="58"/>
      <c r="T3" s="58"/>
      <c r="U3" s="32"/>
      <c r="V3" s="58"/>
      <c r="W3" s="32"/>
    </row>
    <row r="4" spans="1:23" s="50" customFormat="1" x14ac:dyDescent="0.3">
      <c r="A4" s="3"/>
      <c r="B4" s="4"/>
      <c r="C4" s="59"/>
      <c r="D4" s="59"/>
      <c r="E4" s="59"/>
      <c r="F4" s="59"/>
      <c r="G4" s="59"/>
      <c r="H4" s="59"/>
      <c r="I4" s="33"/>
      <c r="J4" s="59"/>
      <c r="K4" s="59"/>
      <c r="L4" s="59"/>
      <c r="M4" s="59"/>
      <c r="N4" s="59"/>
      <c r="O4" s="33"/>
      <c r="P4" s="59"/>
      <c r="Q4" s="59"/>
      <c r="R4" s="59"/>
      <c r="S4" s="59"/>
      <c r="T4" s="59"/>
      <c r="U4" s="33"/>
      <c r="V4" s="59"/>
      <c r="W4" s="33"/>
    </row>
    <row r="5" spans="1:23" s="1" customFormat="1" ht="43.2" x14ac:dyDescent="0.3">
      <c r="A5" s="5"/>
      <c r="B5" s="30" t="s">
        <v>4</v>
      </c>
      <c r="C5" s="60" t="s">
        <v>5</v>
      </c>
      <c r="D5" s="60" t="s">
        <v>6</v>
      </c>
      <c r="E5" s="60" t="s">
        <v>7</v>
      </c>
      <c r="F5" s="60" t="s">
        <v>8</v>
      </c>
      <c r="G5" s="60" t="s">
        <v>9</v>
      </c>
      <c r="H5" s="60" t="s">
        <v>10</v>
      </c>
      <c r="I5" s="34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34" t="s">
        <v>17</v>
      </c>
      <c r="P5" s="60" t="s">
        <v>18</v>
      </c>
      <c r="Q5" s="60" t="s">
        <v>19</v>
      </c>
      <c r="R5" s="60" t="s">
        <v>20</v>
      </c>
      <c r="S5" s="60" t="s">
        <v>21</v>
      </c>
      <c r="T5" s="60" t="s">
        <v>22</v>
      </c>
      <c r="U5" s="34" t="s">
        <v>23</v>
      </c>
      <c r="V5" s="60" t="s">
        <v>24</v>
      </c>
      <c r="W5" s="34" t="s">
        <v>25</v>
      </c>
    </row>
    <row r="6" spans="1:23" s="9" customFormat="1" x14ac:dyDescent="0.25">
      <c r="A6" s="7">
        <v>1</v>
      </c>
      <c r="B6" s="8" t="s">
        <v>26</v>
      </c>
      <c r="C6" s="61">
        <f>C7+C8+C15</f>
        <v>3632161.209999999</v>
      </c>
      <c r="D6" s="61">
        <f>D7+D8+D15</f>
        <v>0</v>
      </c>
      <c r="E6" s="61">
        <f>E7+E8+E15</f>
        <v>0</v>
      </c>
      <c r="F6" s="61">
        <f>F7+F8+F15</f>
        <v>0</v>
      </c>
      <c r="G6" s="61">
        <f t="shared" ref="G6" si="0">G7+G8+G15</f>
        <v>0</v>
      </c>
      <c r="H6" s="61">
        <f t="shared" ref="H6:H30" si="1">SUM(D6:G6)</f>
        <v>0</v>
      </c>
      <c r="I6" s="35">
        <f t="shared" ref="I6:I30" si="2">IF(C6=0,"-",H6/C6)</f>
        <v>0</v>
      </c>
      <c r="J6" s="61">
        <f>J7+J8+J15</f>
        <v>0</v>
      </c>
      <c r="K6" s="61">
        <f>K7+K8+K15</f>
        <v>0</v>
      </c>
      <c r="L6" s="61">
        <f>L7+L8+L15</f>
        <v>0</v>
      </c>
      <c r="M6" s="61">
        <f t="shared" ref="M6" si="3">M7+M8+M15</f>
        <v>0</v>
      </c>
      <c r="N6" s="61">
        <f t="shared" ref="N6:N30" si="4">SUM(J6:M6)</f>
        <v>0</v>
      </c>
      <c r="O6" s="35">
        <f t="shared" ref="O6:O30" si="5">IF(C6=0,"-",N6/C6)</f>
        <v>0</v>
      </c>
      <c r="P6" s="61">
        <f>P7+P8+P15</f>
        <v>0</v>
      </c>
      <c r="Q6" s="61">
        <f>Q7+Q8+Q15</f>
        <v>0</v>
      </c>
      <c r="R6" s="61">
        <f>R7+R8+R15</f>
        <v>0</v>
      </c>
      <c r="S6" s="61">
        <f t="shared" ref="S6" si="6">S7+S8+S15</f>
        <v>3780303.76</v>
      </c>
      <c r="T6" s="61">
        <f t="shared" ref="T6:T30" si="7">SUM(P6:S6)</f>
        <v>3780303.76</v>
      </c>
      <c r="U6" s="35">
        <f t="shared" ref="U6:U30" si="8">IF(C6=0,"-",T6/C6)</f>
        <v>1.0407863366835528</v>
      </c>
      <c r="V6" s="61">
        <f t="shared" ref="V6:V30" si="9">H6+N6+T6</f>
        <v>3780303.76</v>
      </c>
      <c r="W6" s="35">
        <f t="shared" ref="W6:W20" si="10">IF(C6=0,"-",V6/C6)</f>
        <v>1.0407863366835528</v>
      </c>
    </row>
    <row r="7" spans="1:23" s="49" customFormat="1" x14ac:dyDescent="0.25">
      <c r="A7" s="7" t="s">
        <v>27</v>
      </c>
      <c r="B7" s="8" t="s">
        <v>28</v>
      </c>
      <c r="C7" s="61">
        <v>752301</v>
      </c>
      <c r="D7" s="61"/>
      <c r="E7" s="61"/>
      <c r="F7" s="61"/>
      <c r="G7" s="61"/>
      <c r="H7" s="61">
        <f t="shared" si="1"/>
        <v>0</v>
      </c>
      <c r="I7" s="35">
        <f t="shared" si="2"/>
        <v>0</v>
      </c>
      <c r="J7" s="61"/>
      <c r="K7" s="61"/>
      <c r="L7" s="61"/>
      <c r="M7" s="61"/>
      <c r="N7" s="61">
        <f t="shared" si="4"/>
        <v>0</v>
      </c>
      <c r="O7" s="35">
        <f t="shared" si="5"/>
        <v>0</v>
      </c>
      <c r="P7" s="61"/>
      <c r="Q7" s="61"/>
      <c r="R7" s="61"/>
      <c r="S7" s="61">
        <v>752301</v>
      </c>
      <c r="T7" s="61">
        <f>SUM(P7:S7)</f>
        <v>752301</v>
      </c>
      <c r="U7" s="35">
        <f>IF(C7=0,"-",T7/C7)</f>
        <v>1</v>
      </c>
      <c r="V7" s="61">
        <f>H7+N7+T7</f>
        <v>752301</v>
      </c>
      <c r="W7" s="35">
        <f t="shared" si="10"/>
        <v>1</v>
      </c>
    </row>
    <row r="8" spans="1:23" s="9" customFormat="1" x14ac:dyDescent="0.25">
      <c r="A8" s="7" t="s">
        <v>29</v>
      </c>
      <c r="B8" s="8" t="s">
        <v>30</v>
      </c>
      <c r="C8" s="61">
        <f>SUM(C9:C14)</f>
        <v>-1308229.25</v>
      </c>
      <c r="D8" s="61">
        <f>SUM(D10:D14)</f>
        <v>0</v>
      </c>
      <c r="E8" s="61">
        <f>SUM(E9:E14)</f>
        <v>0</v>
      </c>
      <c r="F8" s="61">
        <f>SUM(F9:F14)</f>
        <v>0</v>
      </c>
      <c r="G8" s="61">
        <f>SUM(G9:G14)</f>
        <v>0</v>
      </c>
      <c r="H8" s="61">
        <f t="shared" si="1"/>
        <v>0</v>
      </c>
      <c r="I8" s="35">
        <f t="shared" si="2"/>
        <v>0</v>
      </c>
      <c r="J8" s="61">
        <f>SUM(J9:J14)</f>
        <v>0</v>
      </c>
      <c r="K8" s="61">
        <f>SUM(K9:K14)</f>
        <v>0</v>
      </c>
      <c r="L8" s="61">
        <f>SUM(L9:L14)</f>
        <v>0</v>
      </c>
      <c r="M8" s="61">
        <f>SUM(M9:M14)</f>
        <v>0</v>
      </c>
      <c r="N8" s="61">
        <f t="shared" si="4"/>
        <v>0</v>
      </c>
      <c r="O8" s="35">
        <f t="shared" si="5"/>
        <v>0</v>
      </c>
      <c r="P8" s="61">
        <f>SUM(P9:P14)</f>
        <v>0</v>
      </c>
      <c r="Q8" s="61">
        <f>SUM(Q9:Q14)</f>
        <v>0</v>
      </c>
      <c r="R8" s="61">
        <f>SUM(R9:R14)</f>
        <v>0</v>
      </c>
      <c r="S8" s="61">
        <f>SUM(S9:S14)</f>
        <v>-1338003.6500000001</v>
      </c>
      <c r="T8" s="61">
        <f t="shared" si="7"/>
        <v>-1338003.6500000001</v>
      </c>
      <c r="U8" s="35">
        <f t="shared" si="8"/>
        <v>1.0227593137823514</v>
      </c>
      <c r="V8" s="61">
        <f t="shared" si="9"/>
        <v>-1338003.6500000001</v>
      </c>
      <c r="W8" s="35">
        <f t="shared" si="10"/>
        <v>1.0227593137823514</v>
      </c>
    </row>
    <row r="9" spans="1:23" s="9" customFormat="1" x14ac:dyDescent="0.25">
      <c r="A9" s="10" t="s">
        <v>31</v>
      </c>
      <c r="B9" s="11" t="s">
        <v>32</v>
      </c>
      <c r="C9" s="62">
        <v>-45138.06</v>
      </c>
      <c r="D9" s="62"/>
      <c r="E9" s="62"/>
      <c r="F9" s="62"/>
      <c r="G9" s="62"/>
      <c r="H9" s="62">
        <f t="shared" si="1"/>
        <v>0</v>
      </c>
      <c r="I9" s="36">
        <f t="shared" si="2"/>
        <v>0</v>
      </c>
      <c r="J9" s="62"/>
      <c r="K9" s="62"/>
      <c r="L9" s="62"/>
      <c r="M9" s="62"/>
      <c r="N9" s="62">
        <f t="shared" si="4"/>
        <v>0</v>
      </c>
      <c r="O9" s="36">
        <f t="shared" si="5"/>
        <v>0</v>
      </c>
      <c r="P9" s="62"/>
      <c r="Q9" s="62"/>
      <c r="R9" s="62"/>
      <c r="S9" s="62">
        <v>-45138.06</v>
      </c>
      <c r="T9" s="62">
        <f t="shared" si="7"/>
        <v>-45138.06</v>
      </c>
      <c r="U9" s="36">
        <f t="shared" si="8"/>
        <v>1</v>
      </c>
      <c r="V9" s="62">
        <f t="shared" si="9"/>
        <v>-45138.06</v>
      </c>
      <c r="W9" s="36">
        <f t="shared" si="10"/>
        <v>1</v>
      </c>
    </row>
    <row r="10" spans="1:23" s="9" customFormat="1" x14ac:dyDescent="0.25">
      <c r="A10" s="10" t="s">
        <v>33</v>
      </c>
      <c r="B10" s="11" t="s">
        <v>34</v>
      </c>
      <c r="C10" s="62">
        <v>0</v>
      </c>
      <c r="D10" s="62"/>
      <c r="E10" s="62"/>
      <c r="F10" s="62"/>
      <c r="G10" s="62"/>
      <c r="H10" s="62">
        <f t="shared" si="1"/>
        <v>0</v>
      </c>
      <c r="I10" s="36" t="str">
        <f t="shared" si="2"/>
        <v>-</v>
      </c>
      <c r="J10" s="62"/>
      <c r="K10" s="62"/>
      <c r="L10" s="62"/>
      <c r="M10" s="62"/>
      <c r="N10" s="62">
        <f t="shared" si="4"/>
        <v>0</v>
      </c>
      <c r="O10" s="36" t="str">
        <f t="shared" si="5"/>
        <v>-</v>
      </c>
      <c r="P10" s="62"/>
      <c r="Q10" s="62"/>
      <c r="R10" s="62"/>
      <c r="S10" s="62">
        <v>0</v>
      </c>
      <c r="T10" s="62">
        <f t="shared" si="7"/>
        <v>0</v>
      </c>
      <c r="U10" s="36" t="str">
        <f t="shared" si="8"/>
        <v>-</v>
      </c>
      <c r="V10" s="62">
        <f t="shared" si="9"/>
        <v>0</v>
      </c>
      <c r="W10" s="36" t="str">
        <f t="shared" si="10"/>
        <v>-</v>
      </c>
    </row>
    <row r="11" spans="1:23" s="49" customFormat="1" x14ac:dyDescent="0.25">
      <c r="A11" s="10" t="s">
        <v>35</v>
      </c>
      <c r="B11" s="11" t="s">
        <v>36</v>
      </c>
      <c r="C11" s="62">
        <v>-7523.01</v>
      </c>
      <c r="D11" s="62"/>
      <c r="E11" s="62"/>
      <c r="F11" s="62"/>
      <c r="G11" s="62"/>
      <c r="H11" s="62">
        <f>SUM(D11:G11)</f>
        <v>0</v>
      </c>
      <c r="I11" s="36">
        <f t="shared" si="2"/>
        <v>0</v>
      </c>
      <c r="J11" s="62"/>
      <c r="K11" s="62"/>
      <c r="L11" s="62"/>
      <c r="M11" s="62"/>
      <c r="N11" s="62">
        <f t="shared" si="4"/>
        <v>0</v>
      </c>
      <c r="O11" s="36">
        <f t="shared" si="5"/>
        <v>0</v>
      </c>
      <c r="P11" s="62"/>
      <c r="Q11" s="62"/>
      <c r="R11" s="62"/>
      <c r="S11" s="62">
        <v>-7523.01</v>
      </c>
      <c r="T11" s="62">
        <f t="shared" si="7"/>
        <v>-7523.01</v>
      </c>
      <c r="U11" s="36">
        <f t="shared" si="8"/>
        <v>1</v>
      </c>
      <c r="V11" s="62">
        <f t="shared" si="9"/>
        <v>-7523.01</v>
      </c>
      <c r="W11" s="36">
        <f t="shared" si="10"/>
        <v>1</v>
      </c>
    </row>
    <row r="12" spans="1:23" s="9" customFormat="1" x14ac:dyDescent="0.25">
      <c r="A12" s="10" t="s">
        <v>37</v>
      </c>
      <c r="B12" s="12" t="s">
        <v>38</v>
      </c>
      <c r="C12" s="62">
        <v>0</v>
      </c>
      <c r="D12" s="62"/>
      <c r="E12" s="62"/>
      <c r="F12" s="62"/>
      <c r="G12" s="62"/>
      <c r="H12" s="62">
        <f t="shared" si="1"/>
        <v>0</v>
      </c>
      <c r="I12" s="36" t="str">
        <f t="shared" si="2"/>
        <v>-</v>
      </c>
      <c r="J12" s="62"/>
      <c r="K12" s="62"/>
      <c r="L12" s="62"/>
      <c r="M12" s="62"/>
      <c r="N12" s="62">
        <f t="shared" si="4"/>
        <v>0</v>
      </c>
      <c r="O12" s="36" t="str">
        <f t="shared" si="5"/>
        <v>-</v>
      </c>
      <c r="P12" s="62"/>
      <c r="Q12" s="62"/>
      <c r="R12" s="62"/>
      <c r="S12" s="62">
        <v>0</v>
      </c>
      <c r="T12" s="62">
        <f t="shared" si="7"/>
        <v>0</v>
      </c>
      <c r="U12" s="36" t="str">
        <f t="shared" si="8"/>
        <v>-</v>
      </c>
      <c r="V12" s="62">
        <f t="shared" si="9"/>
        <v>0</v>
      </c>
      <c r="W12" s="36" t="str">
        <f t="shared" si="10"/>
        <v>-</v>
      </c>
    </row>
    <row r="13" spans="1:23" s="9" customFormat="1" ht="30" x14ac:dyDescent="0.25">
      <c r="A13" s="10" t="s">
        <v>39</v>
      </c>
      <c r="B13" s="87" t="s">
        <v>340</v>
      </c>
      <c r="C13" s="62">
        <v>-1255568.18</v>
      </c>
      <c r="D13" s="62"/>
      <c r="E13" s="62"/>
      <c r="F13" s="62"/>
      <c r="G13" s="62"/>
      <c r="H13" s="62">
        <f t="shared" si="1"/>
        <v>0</v>
      </c>
      <c r="I13" s="36">
        <f t="shared" si="2"/>
        <v>0</v>
      </c>
      <c r="J13" s="62"/>
      <c r="K13" s="62"/>
      <c r="L13" s="62"/>
      <c r="M13" s="62"/>
      <c r="N13" s="62">
        <f t="shared" si="4"/>
        <v>0</v>
      </c>
      <c r="O13" s="36">
        <f t="shared" si="5"/>
        <v>0</v>
      </c>
      <c r="P13" s="62"/>
      <c r="Q13" s="62"/>
      <c r="R13" s="62"/>
      <c r="S13" s="62">
        <v>-1285342.58</v>
      </c>
      <c r="T13" s="62">
        <f t="shared" si="7"/>
        <v>-1285342.58</v>
      </c>
      <c r="U13" s="36">
        <f t="shared" si="8"/>
        <v>1.023713885453835</v>
      </c>
      <c r="V13" s="62">
        <f t="shared" si="9"/>
        <v>-1285342.58</v>
      </c>
      <c r="W13" s="36">
        <f t="shared" si="10"/>
        <v>1.023713885453835</v>
      </c>
    </row>
    <row r="14" spans="1:23" s="9" customFormat="1" x14ac:dyDescent="0.25">
      <c r="A14" s="10" t="s">
        <v>40</v>
      </c>
      <c r="B14" s="12" t="s">
        <v>41</v>
      </c>
      <c r="C14" s="62">
        <v>0</v>
      </c>
      <c r="D14" s="62"/>
      <c r="E14" s="62"/>
      <c r="F14" s="62"/>
      <c r="G14" s="62"/>
      <c r="H14" s="62">
        <f t="shared" si="1"/>
        <v>0</v>
      </c>
      <c r="I14" s="36" t="str">
        <f t="shared" si="2"/>
        <v>-</v>
      </c>
      <c r="J14" s="62"/>
      <c r="K14" s="62"/>
      <c r="L14" s="62"/>
      <c r="M14" s="62"/>
      <c r="N14" s="62">
        <f t="shared" si="4"/>
        <v>0</v>
      </c>
      <c r="O14" s="36" t="str">
        <f t="shared" si="5"/>
        <v>-</v>
      </c>
      <c r="P14" s="62"/>
      <c r="Q14" s="62"/>
      <c r="R14" s="62"/>
      <c r="S14" s="62">
        <v>0</v>
      </c>
      <c r="T14" s="62">
        <f t="shared" si="7"/>
        <v>0</v>
      </c>
      <c r="U14" s="36" t="str">
        <f t="shared" si="8"/>
        <v>-</v>
      </c>
      <c r="V14" s="62">
        <f t="shared" si="9"/>
        <v>0</v>
      </c>
      <c r="W14" s="36" t="str">
        <f t="shared" si="10"/>
        <v>-</v>
      </c>
    </row>
    <row r="15" spans="1:23" s="9" customFormat="1" x14ac:dyDescent="0.25">
      <c r="A15" s="7" t="s">
        <v>42</v>
      </c>
      <c r="B15" s="13" t="s">
        <v>43</v>
      </c>
      <c r="C15" s="61">
        <f>SUM(C16:C19)</f>
        <v>4188089.459999999</v>
      </c>
      <c r="D15" s="61">
        <f t="shared" ref="D15:G15" si="11">SUM(D16:D19)</f>
        <v>0</v>
      </c>
      <c r="E15" s="61">
        <f t="shared" si="11"/>
        <v>0</v>
      </c>
      <c r="F15" s="61">
        <f t="shared" si="11"/>
        <v>0</v>
      </c>
      <c r="G15" s="61">
        <f t="shared" si="11"/>
        <v>0</v>
      </c>
      <c r="H15" s="61">
        <f t="shared" si="1"/>
        <v>0</v>
      </c>
      <c r="I15" s="35">
        <f t="shared" si="2"/>
        <v>0</v>
      </c>
      <c r="J15" s="61">
        <f t="shared" ref="J15:M15" si="12">SUM(J16:J19)</f>
        <v>0</v>
      </c>
      <c r="K15" s="61">
        <f t="shared" si="12"/>
        <v>0</v>
      </c>
      <c r="L15" s="61">
        <f t="shared" si="12"/>
        <v>0</v>
      </c>
      <c r="M15" s="61">
        <f t="shared" si="12"/>
        <v>0</v>
      </c>
      <c r="N15" s="61">
        <f t="shared" si="4"/>
        <v>0</v>
      </c>
      <c r="O15" s="35">
        <f t="shared" ref="O15:O22" si="13">IF(C15=0,"-",N15/C15)</f>
        <v>0</v>
      </c>
      <c r="P15" s="61">
        <f t="shared" ref="P15:S15" si="14">SUM(P16:P19)</f>
        <v>0</v>
      </c>
      <c r="Q15" s="61">
        <f t="shared" si="14"/>
        <v>0</v>
      </c>
      <c r="R15" s="61">
        <f t="shared" si="14"/>
        <v>0</v>
      </c>
      <c r="S15" s="61">
        <f t="shared" si="14"/>
        <v>4366006.41</v>
      </c>
      <c r="T15" s="61">
        <f t="shared" si="7"/>
        <v>4366006.41</v>
      </c>
      <c r="U15" s="35">
        <f t="shared" si="8"/>
        <v>1.0424816498547291</v>
      </c>
      <c r="V15" s="61">
        <f t="shared" si="9"/>
        <v>4366006.41</v>
      </c>
      <c r="W15" s="35">
        <f t="shared" si="10"/>
        <v>1.0424816498547291</v>
      </c>
    </row>
    <row r="16" spans="1:23" s="9" customFormat="1" ht="15" x14ac:dyDescent="0.25">
      <c r="A16" s="90" t="s">
        <v>44</v>
      </c>
      <c r="B16" s="87" t="s">
        <v>341</v>
      </c>
      <c r="C16" s="86">
        <v>2220399.5299999993</v>
      </c>
      <c r="D16" s="62"/>
      <c r="E16" s="62"/>
      <c r="F16" s="62"/>
      <c r="G16" s="62"/>
      <c r="H16" s="62">
        <f>SUM(D16:G16)</f>
        <v>0</v>
      </c>
      <c r="I16" s="36">
        <f>IF(C16=0,"-",H16/C16)</f>
        <v>0</v>
      </c>
      <c r="J16" s="62">
        <v>0</v>
      </c>
      <c r="K16" s="62">
        <v>0</v>
      </c>
      <c r="L16" s="62">
        <v>0</v>
      </c>
      <c r="M16" s="62">
        <v>0</v>
      </c>
      <c r="N16" s="62">
        <f t="shared" si="4"/>
        <v>0</v>
      </c>
      <c r="O16" s="36">
        <f t="shared" si="13"/>
        <v>0</v>
      </c>
      <c r="P16" s="62">
        <v>0</v>
      </c>
      <c r="Q16" s="62">
        <v>0</v>
      </c>
      <c r="R16" s="62">
        <v>0</v>
      </c>
      <c r="S16" s="62">
        <v>2343562.27</v>
      </c>
      <c r="T16" s="62">
        <f t="shared" si="7"/>
        <v>2343562.27</v>
      </c>
      <c r="U16" s="36">
        <f t="shared" si="8"/>
        <v>1.05546872908949</v>
      </c>
      <c r="V16" s="62">
        <f t="shared" si="9"/>
        <v>2343562.27</v>
      </c>
      <c r="W16" s="36">
        <f t="shared" si="10"/>
        <v>1.05546872908949</v>
      </c>
    </row>
    <row r="17" spans="1:23" s="9" customFormat="1" ht="15" x14ac:dyDescent="0.25">
      <c r="A17" s="90" t="s">
        <v>342</v>
      </c>
      <c r="B17" s="87" t="s">
        <v>343</v>
      </c>
      <c r="C17" s="86">
        <v>677121.75</v>
      </c>
      <c r="D17" s="88"/>
      <c r="E17" s="88"/>
      <c r="F17" s="88"/>
      <c r="G17" s="88"/>
      <c r="H17" s="88"/>
      <c r="I17" s="89"/>
      <c r="J17" s="88"/>
      <c r="K17" s="88"/>
      <c r="L17" s="88"/>
      <c r="M17" s="88"/>
      <c r="N17" s="88"/>
      <c r="O17" s="89"/>
      <c r="P17" s="88"/>
      <c r="Q17" s="88"/>
      <c r="R17" s="88"/>
      <c r="S17" s="88">
        <v>698359.02</v>
      </c>
      <c r="T17" s="62">
        <f>SUM(P17:S17)</f>
        <v>698359.02</v>
      </c>
      <c r="U17" s="36">
        <f>IF(C17=0,"-",T17/C17)</f>
        <v>1.0313640346067749</v>
      </c>
      <c r="V17" s="62">
        <f>H17+N17+T17</f>
        <v>698359.02</v>
      </c>
      <c r="W17" s="36">
        <f t="shared" si="10"/>
        <v>1.0313640346067749</v>
      </c>
    </row>
    <row r="18" spans="1:23" s="9" customFormat="1" ht="30" x14ac:dyDescent="0.25">
      <c r="A18" s="90" t="s">
        <v>344</v>
      </c>
      <c r="B18" s="87" t="s">
        <v>345</v>
      </c>
      <c r="C18" s="86">
        <v>1255568.18</v>
      </c>
      <c r="D18" s="88"/>
      <c r="E18" s="88"/>
      <c r="F18" s="88"/>
      <c r="G18" s="88"/>
      <c r="H18" s="88"/>
      <c r="I18" s="89"/>
      <c r="J18" s="88"/>
      <c r="K18" s="88"/>
      <c r="L18" s="88"/>
      <c r="M18" s="88"/>
      <c r="N18" s="88"/>
      <c r="O18" s="89"/>
      <c r="P18" s="88"/>
      <c r="Q18" s="88"/>
      <c r="R18" s="88"/>
      <c r="S18" s="88">
        <f>1285342.58</f>
        <v>1285342.58</v>
      </c>
      <c r="T18" s="62">
        <f>SUM(P18:S18)</f>
        <v>1285342.58</v>
      </c>
      <c r="U18" s="36">
        <f>IF(C18=0,"-",T18/C18)</f>
        <v>1.023713885453835</v>
      </c>
      <c r="V18" s="62">
        <f>H18+N18+T18</f>
        <v>1285342.58</v>
      </c>
      <c r="W18" s="36">
        <f t="shared" si="10"/>
        <v>1.023713885453835</v>
      </c>
    </row>
    <row r="19" spans="1:23" s="49" customFormat="1" ht="15" x14ac:dyDescent="0.25">
      <c r="A19" s="90" t="s">
        <v>346</v>
      </c>
      <c r="B19" s="87" t="s">
        <v>45</v>
      </c>
      <c r="C19" s="62">
        <f>SUM(C20:C21)</f>
        <v>35000</v>
      </c>
      <c r="D19" s="62">
        <f>SUM(D20:D21)</f>
        <v>0</v>
      </c>
      <c r="E19" s="62">
        <f>SUM(E20:E21)</f>
        <v>0</v>
      </c>
      <c r="F19" s="62">
        <f t="shared" ref="F19:G19" si="15">SUM(F20:F21)</f>
        <v>0</v>
      </c>
      <c r="G19" s="62">
        <f t="shared" si="15"/>
        <v>0</v>
      </c>
      <c r="H19" s="62">
        <f>SUM(D19:G19)</f>
        <v>0</v>
      </c>
      <c r="I19" s="36">
        <f>IF(C19=0,"-",H19/C19)</f>
        <v>0</v>
      </c>
      <c r="J19" s="62">
        <f t="shared" ref="J19:M19" si="16">SUM(J20:J21)</f>
        <v>0</v>
      </c>
      <c r="K19" s="62">
        <f t="shared" si="16"/>
        <v>0</v>
      </c>
      <c r="L19" s="62">
        <f t="shared" si="16"/>
        <v>0</v>
      </c>
      <c r="M19" s="62">
        <f t="shared" si="16"/>
        <v>0</v>
      </c>
      <c r="N19" s="62">
        <f t="shared" si="4"/>
        <v>0</v>
      </c>
      <c r="O19" s="36">
        <f t="shared" si="13"/>
        <v>0</v>
      </c>
      <c r="P19" s="62">
        <f t="shared" ref="P19:S19" si="17">SUM(P20:P21)</f>
        <v>0</v>
      </c>
      <c r="Q19" s="62">
        <f t="shared" si="17"/>
        <v>0</v>
      </c>
      <c r="R19" s="62">
        <f t="shared" si="17"/>
        <v>0</v>
      </c>
      <c r="S19" s="62">
        <f t="shared" si="17"/>
        <v>38742.54</v>
      </c>
      <c r="T19" s="62">
        <f>SUM(P19:S19)</f>
        <v>38742.54</v>
      </c>
      <c r="U19" s="36">
        <f>IF(C19=0,"-",T19/C19)</f>
        <v>1.1069297142857144</v>
      </c>
      <c r="V19" s="62">
        <f>H19+N19+T19</f>
        <v>38742.54</v>
      </c>
      <c r="W19" s="36">
        <f t="shared" si="10"/>
        <v>1.1069297142857144</v>
      </c>
    </row>
    <row r="20" spans="1:23" s="9" customFormat="1" ht="15" x14ac:dyDescent="0.25">
      <c r="A20" s="90" t="s">
        <v>347</v>
      </c>
      <c r="B20" s="87" t="s">
        <v>46</v>
      </c>
      <c r="C20" s="86">
        <v>35000</v>
      </c>
      <c r="D20" s="62"/>
      <c r="E20" s="62"/>
      <c r="F20" s="62"/>
      <c r="G20" s="62"/>
      <c r="H20" s="62">
        <f>SUM(D20:G20)</f>
        <v>0</v>
      </c>
      <c r="I20" s="36">
        <f>IF(C20=0,"-",H20/C20)</f>
        <v>0</v>
      </c>
      <c r="J20" s="62"/>
      <c r="K20" s="62"/>
      <c r="L20" s="62"/>
      <c r="M20" s="62"/>
      <c r="N20" s="62"/>
      <c r="O20" s="36">
        <f t="shared" si="13"/>
        <v>0</v>
      </c>
      <c r="P20" s="62"/>
      <c r="Q20" s="62"/>
      <c r="R20" s="62"/>
      <c r="S20" s="62">
        <f>Dez!K426</f>
        <v>38742.54</v>
      </c>
      <c r="T20" s="62">
        <f>SUM(P20:S20)</f>
        <v>38742.54</v>
      </c>
      <c r="U20" s="36">
        <f>IF(C20=0,"-",T20/C20)</f>
        <v>1.1069297142857144</v>
      </c>
      <c r="V20" s="62">
        <f>H20+N20+T20</f>
        <v>38742.54</v>
      </c>
      <c r="W20" s="36">
        <f t="shared" si="10"/>
        <v>1.1069297142857144</v>
      </c>
    </row>
    <row r="21" spans="1:23" s="9" customFormat="1" ht="15" x14ac:dyDescent="0.25">
      <c r="A21" s="90" t="s">
        <v>47</v>
      </c>
      <c r="B21" s="87" t="s">
        <v>43</v>
      </c>
      <c r="C21" s="62">
        <v>0</v>
      </c>
      <c r="D21" s="62"/>
      <c r="E21" s="62"/>
      <c r="F21" s="62"/>
      <c r="G21" s="62"/>
      <c r="H21" s="62">
        <f>SUM(D21:G21)</f>
        <v>0</v>
      </c>
      <c r="I21" s="36" t="str">
        <f>IF(C21=0,"-",H21/C21)</f>
        <v>-</v>
      </c>
      <c r="J21" s="62">
        <v>0</v>
      </c>
      <c r="K21" s="62">
        <v>0</v>
      </c>
      <c r="L21" s="62">
        <v>0</v>
      </c>
      <c r="M21" s="62">
        <v>0</v>
      </c>
      <c r="N21" s="62">
        <f t="shared" si="4"/>
        <v>0</v>
      </c>
      <c r="O21" s="36" t="str">
        <f t="shared" si="13"/>
        <v>-</v>
      </c>
      <c r="P21" s="62">
        <v>0</v>
      </c>
      <c r="Q21" s="62">
        <v>0</v>
      </c>
      <c r="R21" s="62">
        <v>0</v>
      </c>
      <c r="S21" s="62">
        <v>0</v>
      </c>
      <c r="T21" s="62">
        <f>SUM(P21:S21)</f>
        <v>0</v>
      </c>
      <c r="U21" s="36" t="str">
        <f>IF(C21=0,"-",T21/C21)</f>
        <v>-</v>
      </c>
      <c r="V21" s="62">
        <f>H21+N21+T21</f>
        <v>0</v>
      </c>
      <c r="W21" s="36" t="str">
        <f t="shared" ref="W21:W22" si="18">IF(C21=0,"-",V21/C21)</f>
        <v>-</v>
      </c>
    </row>
    <row r="22" spans="1:23" s="9" customFormat="1" x14ac:dyDescent="0.25">
      <c r="A22" s="7">
        <v>2</v>
      </c>
      <c r="B22" s="13" t="s">
        <v>48</v>
      </c>
      <c r="C22" s="63">
        <f>C23</f>
        <v>0</v>
      </c>
      <c r="D22" s="63">
        <f>D23</f>
        <v>0</v>
      </c>
      <c r="E22" s="63">
        <f>E23</f>
        <v>0</v>
      </c>
      <c r="F22" s="63">
        <f>F23</f>
        <v>0</v>
      </c>
      <c r="G22" s="63">
        <f t="shared" ref="G22" si="19">G23</f>
        <v>0</v>
      </c>
      <c r="H22" s="63">
        <f>SUM(D22:G22)</f>
        <v>0</v>
      </c>
      <c r="I22" s="38" t="str">
        <f>IF(C22=0,"-",H22/C22)</f>
        <v>-</v>
      </c>
      <c r="J22" s="63">
        <f>J23</f>
        <v>0</v>
      </c>
      <c r="K22" s="63">
        <f>K23</f>
        <v>0</v>
      </c>
      <c r="L22" s="63">
        <f>L23</f>
        <v>0</v>
      </c>
      <c r="M22" s="63">
        <f t="shared" ref="M22" si="20">M23</f>
        <v>0</v>
      </c>
      <c r="N22" s="63">
        <f t="shared" si="4"/>
        <v>0</v>
      </c>
      <c r="O22" s="35" t="str">
        <f t="shared" si="13"/>
        <v>-</v>
      </c>
      <c r="P22" s="63">
        <f>P23</f>
        <v>0</v>
      </c>
      <c r="Q22" s="63">
        <f>Q23</f>
        <v>0</v>
      </c>
      <c r="R22" s="63">
        <f>R23</f>
        <v>0</v>
      </c>
      <c r="S22" s="63">
        <f t="shared" ref="S22" si="21">S23</f>
        <v>0</v>
      </c>
      <c r="T22" s="63">
        <f t="shared" si="7"/>
        <v>0</v>
      </c>
      <c r="U22" s="38" t="str">
        <f t="shared" si="8"/>
        <v>-</v>
      </c>
      <c r="V22" s="63">
        <f t="shared" si="9"/>
        <v>0</v>
      </c>
      <c r="W22" s="38" t="str">
        <f t="shared" si="18"/>
        <v>-</v>
      </c>
    </row>
    <row r="23" spans="1:23" s="9" customFormat="1" x14ac:dyDescent="0.25">
      <c r="A23" s="7" t="s">
        <v>49</v>
      </c>
      <c r="B23" s="13" t="s">
        <v>50</v>
      </c>
      <c r="C23" s="61">
        <v>0</v>
      </c>
      <c r="D23" s="63">
        <v>0</v>
      </c>
      <c r="E23" s="63">
        <v>0</v>
      </c>
      <c r="F23" s="63">
        <v>0</v>
      </c>
      <c r="G23" s="63">
        <v>0</v>
      </c>
      <c r="H23" s="63">
        <f t="shared" si="1"/>
        <v>0</v>
      </c>
      <c r="I23" s="38" t="str">
        <f t="shared" si="2"/>
        <v>-</v>
      </c>
      <c r="J23" s="63">
        <v>0</v>
      </c>
      <c r="K23" s="63">
        <v>0</v>
      </c>
      <c r="L23" s="63">
        <v>0</v>
      </c>
      <c r="M23" s="63">
        <v>0</v>
      </c>
      <c r="N23" s="63">
        <f t="shared" si="4"/>
        <v>0</v>
      </c>
      <c r="O23" s="35" t="str">
        <f t="shared" si="5"/>
        <v>-</v>
      </c>
      <c r="P23" s="63">
        <v>0</v>
      </c>
      <c r="Q23" s="63">
        <v>0</v>
      </c>
      <c r="R23" s="63">
        <v>0</v>
      </c>
      <c r="S23" s="63">
        <v>0</v>
      </c>
      <c r="T23" s="63">
        <f t="shared" si="7"/>
        <v>0</v>
      </c>
      <c r="U23" s="38" t="str">
        <f t="shared" si="8"/>
        <v>-</v>
      </c>
      <c r="V23" s="63">
        <f t="shared" si="9"/>
        <v>0</v>
      </c>
      <c r="W23" s="38" t="str">
        <f t="shared" ref="W23:W30" si="22">IF(C23=0,"-",V23/C23)</f>
        <v>-</v>
      </c>
    </row>
    <row r="24" spans="1:23" s="9" customFormat="1" x14ac:dyDescent="0.25">
      <c r="A24" s="7">
        <v>3</v>
      </c>
      <c r="B24" s="13" t="s">
        <v>51</v>
      </c>
      <c r="C24" s="61">
        <f>C25</f>
        <v>204048.75</v>
      </c>
      <c r="D24" s="63">
        <f>D25+D30</f>
        <v>0</v>
      </c>
      <c r="E24" s="63">
        <f>E25+E30</f>
        <v>0</v>
      </c>
      <c r="F24" s="63">
        <f>F25+F30</f>
        <v>0</v>
      </c>
      <c r="G24" s="63">
        <f t="shared" ref="G24" si="23">G25+G30</f>
        <v>0</v>
      </c>
      <c r="H24" s="63">
        <f t="shared" si="1"/>
        <v>0</v>
      </c>
      <c r="I24" s="38">
        <f t="shared" si="2"/>
        <v>0</v>
      </c>
      <c r="J24" s="63">
        <f>J25+J30</f>
        <v>0</v>
      </c>
      <c r="K24" s="63">
        <f>K25+K30</f>
        <v>0</v>
      </c>
      <c r="L24" s="63">
        <f>L25+L30</f>
        <v>0</v>
      </c>
      <c r="M24" s="63">
        <f t="shared" ref="M24" si="24">M25+M30</f>
        <v>0</v>
      </c>
      <c r="N24" s="63">
        <f t="shared" si="4"/>
        <v>0</v>
      </c>
      <c r="O24" s="35">
        <f>IF(C24=0,"-",N24/C24)</f>
        <v>0</v>
      </c>
      <c r="P24" s="63">
        <f>P25+P30</f>
        <v>0</v>
      </c>
      <c r="Q24" s="63">
        <f>Q25+Q30</f>
        <v>0</v>
      </c>
      <c r="R24" s="63">
        <f>R25+R30</f>
        <v>0</v>
      </c>
      <c r="S24" s="63">
        <f t="shared" ref="S24" si="25">S25+S30</f>
        <v>1667809.27</v>
      </c>
      <c r="T24" s="63">
        <f t="shared" si="7"/>
        <v>1667809.27</v>
      </c>
      <c r="U24" s="38">
        <f t="shared" si="8"/>
        <v>8.1735823914628245</v>
      </c>
      <c r="V24" s="63">
        <f t="shared" si="9"/>
        <v>1667809.27</v>
      </c>
      <c r="W24" s="38">
        <f t="shared" si="22"/>
        <v>8.1735823914628245</v>
      </c>
    </row>
    <row r="25" spans="1:23" s="9" customFormat="1" x14ac:dyDescent="0.25">
      <c r="A25" s="7" t="s">
        <v>52</v>
      </c>
      <c r="B25" s="13" t="s">
        <v>53</v>
      </c>
      <c r="C25" s="61">
        <f>SUM(C26:C29)</f>
        <v>204048.75</v>
      </c>
      <c r="D25" s="63">
        <f t="shared" ref="D25:G25" si="26">SUM(D26:D29)</f>
        <v>0</v>
      </c>
      <c r="E25" s="63">
        <f t="shared" si="26"/>
        <v>0</v>
      </c>
      <c r="F25" s="63">
        <f t="shared" si="26"/>
        <v>0</v>
      </c>
      <c r="G25" s="63">
        <f t="shared" si="26"/>
        <v>0</v>
      </c>
      <c r="H25" s="63">
        <f t="shared" si="1"/>
        <v>0</v>
      </c>
      <c r="I25" s="38">
        <f t="shared" si="2"/>
        <v>0</v>
      </c>
      <c r="J25" s="63">
        <f t="shared" ref="J25:M25" si="27">SUM(J26:J29)</f>
        <v>0</v>
      </c>
      <c r="K25" s="63">
        <f t="shared" si="27"/>
        <v>0</v>
      </c>
      <c r="L25" s="63">
        <f t="shared" si="27"/>
        <v>0</v>
      </c>
      <c r="M25" s="63">
        <f t="shared" si="27"/>
        <v>0</v>
      </c>
      <c r="N25" s="63">
        <f t="shared" si="4"/>
        <v>0</v>
      </c>
      <c r="O25" s="35">
        <f>IF(C25=0,"-",N25/C25)</f>
        <v>0</v>
      </c>
      <c r="P25" s="63">
        <f t="shared" ref="P25:S25" si="28">SUM(P26:P29)</f>
        <v>0</v>
      </c>
      <c r="Q25" s="63">
        <f t="shared" si="28"/>
        <v>0</v>
      </c>
      <c r="R25" s="63">
        <f t="shared" si="28"/>
        <v>0</v>
      </c>
      <c r="S25" s="63">
        <f t="shared" si="28"/>
        <v>1667809.27</v>
      </c>
      <c r="T25" s="63">
        <f t="shared" si="7"/>
        <v>1667809.27</v>
      </c>
      <c r="U25" s="38">
        <f t="shared" si="8"/>
        <v>8.1735823914628245</v>
      </c>
      <c r="V25" s="63">
        <f t="shared" si="9"/>
        <v>1667809.27</v>
      </c>
      <c r="W25" s="38">
        <f t="shared" si="22"/>
        <v>8.1735823914628245</v>
      </c>
    </row>
    <row r="26" spans="1:23" s="9" customFormat="1" ht="28.8" x14ac:dyDescent="0.25">
      <c r="A26" s="10" t="s">
        <v>54</v>
      </c>
      <c r="B26" s="12" t="s">
        <v>55</v>
      </c>
      <c r="C26" s="91">
        <v>204048.75</v>
      </c>
      <c r="D26" s="64"/>
      <c r="E26" s="64"/>
      <c r="F26" s="64"/>
      <c r="G26" s="64"/>
      <c r="H26" s="64">
        <f t="shared" si="1"/>
        <v>0</v>
      </c>
      <c r="I26" s="37">
        <f t="shared" si="2"/>
        <v>0</v>
      </c>
      <c r="J26" s="64"/>
      <c r="K26" s="64"/>
      <c r="L26" s="64"/>
      <c r="M26" s="64"/>
      <c r="N26" s="62">
        <f t="shared" si="4"/>
        <v>0</v>
      </c>
      <c r="O26" s="36">
        <f>IF(C26=0,"-",N26/C26)</f>
        <v>0</v>
      </c>
      <c r="P26" s="64"/>
      <c r="Q26" s="62"/>
      <c r="R26" s="62"/>
      <c r="S26" s="64">
        <f>Dez!J36</f>
        <v>93027.27</v>
      </c>
      <c r="T26" s="64">
        <f>SUM(P26:S26)</f>
        <v>93027.27</v>
      </c>
      <c r="U26" s="37">
        <f t="shared" si="8"/>
        <v>0.45590708102843075</v>
      </c>
      <c r="V26" s="64">
        <f t="shared" si="9"/>
        <v>93027.27</v>
      </c>
      <c r="W26" s="37">
        <f t="shared" si="22"/>
        <v>0.45590708102843075</v>
      </c>
    </row>
    <row r="27" spans="1:23" s="9" customFormat="1" ht="15" x14ac:dyDescent="0.25">
      <c r="A27" s="10" t="s">
        <v>56</v>
      </c>
      <c r="B27" s="12" t="s">
        <v>57</v>
      </c>
      <c r="C27" s="78">
        <v>0</v>
      </c>
      <c r="D27" s="62">
        <v>0</v>
      </c>
      <c r="E27" s="62">
        <v>0</v>
      </c>
      <c r="F27" s="62">
        <v>0</v>
      </c>
      <c r="G27" s="62">
        <v>0</v>
      </c>
      <c r="H27" s="62">
        <f t="shared" si="1"/>
        <v>0</v>
      </c>
      <c r="I27" s="37" t="str">
        <f t="shared" si="2"/>
        <v>-</v>
      </c>
      <c r="J27" s="62">
        <v>0</v>
      </c>
      <c r="K27" s="62">
        <v>0</v>
      </c>
      <c r="L27" s="62">
        <v>0</v>
      </c>
      <c r="M27" s="62">
        <v>0</v>
      </c>
      <c r="N27" s="62">
        <f t="shared" si="4"/>
        <v>0</v>
      </c>
      <c r="O27" s="36" t="str">
        <f>IF(C27=0,"-",N27/C27)</f>
        <v>-</v>
      </c>
      <c r="P27" s="62"/>
      <c r="Q27" s="62"/>
      <c r="R27" s="62"/>
      <c r="S27" s="62">
        <f>1574782</f>
        <v>1574782</v>
      </c>
      <c r="T27" s="64">
        <f>SUM(P27:S27)</f>
        <v>1574782</v>
      </c>
      <c r="U27" s="37" t="str">
        <f t="shared" si="8"/>
        <v>-</v>
      </c>
      <c r="V27" s="62">
        <f t="shared" si="9"/>
        <v>1574782</v>
      </c>
      <c r="W27" s="37" t="str">
        <f t="shared" si="22"/>
        <v>-</v>
      </c>
    </row>
    <row r="28" spans="1:23" s="9" customFormat="1" x14ac:dyDescent="0.25">
      <c r="A28" s="10" t="s">
        <v>58</v>
      </c>
      <c r="B28" s="11" t="s">
        <v>59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f t="shared" si="1"/>
        <v>0</v>
      </c>
      <c r="I28" s="36" t="str">
        <f t="shared" si="2"/>
        <v>-</v>
      </c>
      <c r="J28" s="62">
        <v>0</v>
      </c>
      <c r="K28" s="62">
        <v>0</v>
      </c>
      <c r="L28" s="62">
        <v>0</v>
      </c>
      <c r="M28" s="62">
        <v>0</v>
      </c>
      <c r="N28" s="62">
        <f t="shared" si="4"/>
        <v>0</v>
      </c>
      <c r="O28" s="36" t="str">
        <f t="shared" si="5"/>
        <v>-</v>
      </c>
      <c r="P28" s="62">
        <v>0</v>
      </c>
      <c r="Q28" s="62">
        <v>0</v>
      </c>
      <c r="R28" s="62">
        <v>0</v>
      </c>
      <c r="S28" s="62">
        <v>0</v>
      </c>
      <c r="T28" s="62">
        <f t="shared" si="7"/>
        <v>0</v>
      </c>
      <c r="U28" s="36" t="str">
        <f t="shared" si="8"/>
        <v>-</v>
      </c>
      <c r="V28" s="62">
        <f t="shared" si="9"/>
        <v>0</v>
      </c>
      <c r="W28" s="36" t="str">
        <f t="shared" si="22"/>
        <v>-</v>
      </c>
    </row>
    <row r="29" spans="1:23" s="9" customFormat="1" x14ac:dyDescent="0.25">
      <c r="A29" s="10" t="s">
        <v>60</v>
      </c>
      <c r="B29" s="11" t="s">
        <v>61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f t="shared" si="1"/>
        <v>0</v>
      </c>
      <c r="I29" s="36" t="str">
        <f t="shared" si="2"/>
        <v>-</v>
      </c>
      <c r="J29" s="62">
        <v>0</v>
      </c>
      <c r="K29" s="62">
        <v>0</v>
      </c>
      <c r="L29" s="62">
        <v>0</v>
      </c>
      <c r="M29" s="62">
        <v>0</v>
      </c>
      <c r="N29" s="62">
        <f t="shared" si="4"/>
        <v>0</v>
      </c>
      <c r="O29" s="36" t="str">
        <f t="shared" si="5"/>
        <v>-</v>
      </c>
      <c r="P29" s="62">
        <v>0</v>
      </c>
      <c r="Q29" s="62">
        <v>0</v>
      </c>
      <c r="R29" s="62">
        <v>0</v>
      </c>
      <c r="S29" s="62">
        <v>0</v>
      </c>
      <c r="T29" s="62">
        <f t="shared" si="7"/>
        <v>0</v>
      </c>
      <c r="U29" s="36" t="str">
        <f t="shared" si="8"/>
        <v>-</v>
      </c>
      <c r="V29" s="62">
        <f t="shared" si="9"/>
        <v>0</v>
      </c>
      <c r="W29" s="36" t="str">
        <f t="shared" si="22"/>
        <v>-</v>
      </c>
    </row>
    <row r="30" spans="1:23" s="9" customFormat="1" x14ac:dyDescent="0.25">
      <c r="A30" s="7" t="s">
        <v>62</v>
      </c>
      <c r="B30" s="8" t="s">
        <v>63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f t="shared" si="1"/>
        <v>0</v>
      </c>
      <c r="I30" s="35" t="str">
        <f t="shared" si="2"/>
        <v>-</v>
      </c>
      <c r="J30" s="61">
        <v>0</v>
      </c>
      <c r="K30" s="61">
        <v>0</v>
      </c>
      <c r="L30" s="61">
        <v>0</v>
      </c>
      <c r="M30" s="61">
        <v>0</v>
      </c>
      <c r="N30" s="61">
        <f t="shared" si="4"/>
        <v>0</v>
      </c>
      <c r="O30" s="35" t="str">
        <f t="shared" si="5"/>
        <v>-</v>
      </c>
      <c r="P30" s="61">
        <v>0</v>
      </c>
      <c r="Q30" s="61">
        <v>0</v>
      </c>
      <c r="R30" s="61">
        <v>0</v>
      </c>
      <c r="S30" s="61">
        <v>0</v>
      </c>
      <c r="T30" s="61">
        <f t="shared" si="7"/>
        <v>0</v>
      </c>
      <c r="U30" s="35" t="str">
        <f t="shared" si="8"/>
        <v>-</v>
      </c>
      <c r="V30" s="61">
        <f t="shared" si="9"/>
        <v>0</v>
      </c>
      <c r="W30" s="35" t="str">
        <f t="shared" si="22"/>
        <v>-</v>
      </c>
    </row>
    <row r="31" spans="1:23" s="9" customFormat="1" x14ac:dyDescent="0.25">
      <c r="A31" s="53"/>
      <c r="B31" s="54"/>
      <c r="C31" s="56"/>
      <c r="D31" s="56"/>
      <c r="E31" s="56"/>
      <c r="F31" s="56"/>
      <c r="G31" s="56"/>
      <c r="H31" s="56"/>
      <c r="I31" s="55"/>
      <c r="J31" s="56"/>
      <c r="K31" s="56"/>
      <c r="L31" s="56"/>
      <c r="M31" s="56"/>
      <c r="N31" s="56"/>
      <c r="O31" s="55"/>
      <c r="P31" s="56"/>
      <c r="Q31" s="56"/>
      <c r="R31" s="56"/>
      <c r="S31" s="56"/>
      <c r="T31" s="56"/>
      <c r="U31" s="55"/>
      <c r="V31" s="56"/>
      <c r="W31" s="55"/>
    </row>
    <row r="32" spans="1:23" s="1" customFormat="1" x14ac:dyDescent="0.3">
      <c r="A32" s="5"/>
      <c r="B32" s="6" t="s">
        <v>64</v>
      </c>
      <c r="C32" s="65"/>
      <c r="D32" s="65"/>
      <c r="E32" s="65"/>
      <c r="F32" s="65"/>
      <c r="G32" s="65"/>
      <c r="H32" s="65"/>
      <c r="I32" s="39"/>
      <c r="J32" s="65"/>
      <c r="K32" s="65"/>
      <c r="L32" s="65"/>
      <c r="M32" s="65"/>
      <c r="N32" s="65"/>
      <c r="O32" s="39"/>
      <c r="P32" s="65"/>
      <c r="Q32" s="65"/>
      <c r="R32" s="65"/>
      <c r="S32" s="65"/>
      <c r="T32" s="65"/>
      <c r="U32" s="39"/>
      <c r="V32" s="65"/>
      <c r="W32" s="39"/>
    </row>
    <row r="33" spans="1:26" s="17" customFormat="1" x14ac:dyDescent="0.25">
      <c r="A33" s="15"/>
      <c r="B33" s="16" t="s">
        <v>65</v>
      </c>
      <c r="C33" s="66"/>
      <c r="D33" s="66"/>
      <c r="E33" s="66"/>
      <c r="F33" s="66"/>
      <c r="G33" s="66"/>
      <c r="H33" s="66"/>
      <c r="I33" s="40"/>
      <c r="J33" s="66"/>
      <c r="K33" s="66"/>
      <c r="L33" s="66"/>
      <c r="M33" s="66"/>
      <c r="N33" s="66"/>
      <c r="O33" s="40"/>
      <c r="P33" s="66"/>
      <c r="Q33" s="66"/>
      <c r="R33" s="66"/>
      <c r="S33" s="66"/>
      <c r="T33" s="66"/>
      <c r="U33" s="40"/>
      <c r="V33" s="66"/>
      <c r="W33" s="40"/>
    </row>
    <row r="34" spans="1:26" s="9" customFormat="1" x14ac:dyDescent="0.25">
      <c r="A34" s="7">
        <v>4</v>
      </c>
      <c r="B34" s="8" t="s">
        <v>66</v>
      </c>
      <c r="C34" s="61">
        <f>C35+C36+C41</f>
        <v>1908156.97</v>
      </c>
      <c r="D34" s="61">
        <f>D35+D36+D41</f>
        <v>0</v>
      </c>
      <c r="E34" s="61">
        <f>E35+E36+E41</f>
        <v>0</v>
      </c>
      <c r="F34" s="61">
        <f>F35+F36+F41</f>
        <v>0</v>
      </c>
      <c r="G34" s="61">
        <f t="shared" ref="G34" si="29">G35+G36+G41</f>
        <v>0</v>
      </c>
      <c r="H34" s="61">
        <f t="shared" ref="H34:H45" si="30">SUM(D34:G34)</f>
        <v>0</v>
      </c>
      <c r="I34" s="35">
        <f t="shared" ref="I34:I45" si="31">IF(C34=0,"-",H34/C34)</f>
        <v>0</v>
      </c>
      <c r="J34" s="61">
        <f>J35+J36+J41</f>
        <v>0</v>
      </c>
      <c r="K34" s="61">
        <f>K35+K36+K41</f>
        <v>0</v>
      </c>
      <c r="L34" s="61">
        <f>L35+L36+L41</f>
        <v>0</v>
      </c>
      <c r="M34" s="61">
        <f t="shared" ref="M34" si="32">M35+M36+M41</f>
        <v>0</v>
      </c>
      <c r="N34" s="61">
        <f t="shared" ref="N34:N45" si="33">SUM(J34:M34)</f>
        <v>0</v>
      </c>
      <c r="O34" s="35">
        <f t="shared" ref="O34:O43" si="34">IF(C34=0,"-",N34/C34)</f>
        <v>0</v>
      </c>
      <c r="P34" s="61">
        <f>P35+P36+P41</f>
        <v>0</v>
      </c>
      <c r="Q34" s="61">
        <f>Q35+Q36+Q41</f>
        <v>0</v>
      </c>
      <c r="R34" s="61">
        <f>R35+R36+R41</f>
        <v>0</v>
      </c>
      <c r="S34" s="61">
        <f t="shared" ref="S34" si="35">S35+S36+S41</f>
        <v>1813549.18</v>
      </c>
      <c r="T34" s="61">
        <f t="shared" ref="T34:T35" si="36">SUM(P34:S34)</f>
        <v>1813549.18</v>
      </c>
      <c r="U34" s="35">
        <f t="shared" ref="U34:U45" si="37">IF(C34=0,"-",T34/C34)</f>
        <v>0.9504192833779288</v>
      </c>
      <c r="V34" s="61">
        <f t="shared" ref="V34:V43" si="38">H34+N34+T34</f>
        <v>1813549.18</v>
      </c>
      <c r="W34" s="35">
        <f t="shared" ref="W34:W36" si="39">IF(C34=0,"-",V34/C34)</f>
        <v>0.9504192833779288</v>
      </c>
      <c r="X34" s="102"/>
      <c r="Z34" s="102"/>
    </row>
    <row r="35" spans="1:26" s="9" customFormat="1" x14ac:dyDescent="0.25">
      <c r="A35" s="7" t="s">
        <v>67</v>
      </c>
      <c r="B35" s="8" t="s">
        <v>68</v>
      </c>
      <c r="C35" s="61">
        <v>1585549.22</v>
      </c>
      <c r="D35" s="81"/>
      <c r="E35" s="81"/>
      <c r="F35" s="81"/>
      <c r="G35" s="81"/>
      <c r="H35" s="61">
        <f t="shared" si="30"/>
        <v>0</v>
      </c>
      <c r="I35" s="35">
        <f t="shared" si="31"/>
        <v>0</v>
      </c>
      <c r="J35" s="61"/>
      <c r="K35" s="61"/>
      <c r="L35" s="61"/>
      <c r="M35" s="61"/>
      <c r="N35" s="61">
        <f t="shared" si="33"/>
        <v>0</v>
      </c>
      <c r="O35" s="35">
        <f t="shared" si="34"/>
        <v>0</v>
      </c>
      <c r="P35" s="61"/>
      <c r="Q35" s="61"/>
      <c r="R35" s="61"/>
      <c r="S35" s="61">
        <f>Dez!K406+S157</f>
        <v>1311138.6299999999</v>
      </c>
      <c r="T35" s="61">
        <f t="shared" si="36"/>
        <v>1311138.6299999999</v>
      </c>
      <c r="U35" s="35">
        <f t="shared" si="37"/>
        <v>0.82693026079631882</v>
      </c>
      <c r="V35" s="61">
        <f t="shared" si="38"/>
        <v>1311138.6299999999</v>
      </c>
      <c r="W35" s="35">
        <f t="shared" si="39"/>
        <v>0.82693026079631882</v>
      </c>
    </row>
    <row r="36" spans="1:26" s="9" customFormat="1" x14ac:dyDescent="0.25">
      <c r="A36" s="7" t="s">
        <v>69</v>
      </c>
      <c r="B36" s="8" t="s">
        <v>70</v>
      </c>
      <c r="C36" s="61">
        <f>SUM(C37:C40)</f>
        <v>287607.75</v>
      </c>
      <c r="D36" s="82">
        <f>SUM(D37:D40)</f>
        <v>0</v>
      </c>
      <c r="E36" s="61">
        <f>SUM(E37:E40)</f>
        <v>0</v>
      </c>
      <c r="F36" s="61">
        <f>SUM(F37:F40)</f>
        <v>0</v>
      </c>
      <c r="G36" s="61">
        <f t="shared" ref="G36" si="40">SUM(G37:G40)</f>
        <v>0</v>
      </c>
      <c r="H36" s="61">
        <f t="shared" si="30"/>
        <v>0</v>
      </c>
      <c r="I36" s="35">
        <f t="shared" si="31"/>
        <v>0</v>
      </c>
      <c r="J36" s="61">
        <f>SUM(J37:J40)</f>
        <v>0</v>
      </c>
      <c r="K36" s="61">
        <f>SUM(K37:K40)</f>
        <v>0</v>
      </c>
      <c r="L36" s="61">
        <f>SUM(L37:L40)</f>
        <v>0</v>
      </c>
      <c r="M36" s="61">
        <f t="shared" ref="M36" si="41">SUM(M37:M40)</f>
        <v>0</v>
      </c>
      <c r="N36" s="61">
        <f t="shared" si="33"/>
        <v>0</v>
      </c>
      <c r="O36" s="35">
        <f t="shared" si="34"/>
        <v>0</v>
      </c>
      <c r="P36" s="61">
        <f>SUM(P37:P40)</f>
        <v>0</v>
      </c>
      <c r="Q36" s="61">
        <f>SUM(Q37:Q40)</f>
        <v>0</v>
      </c>
      <c r="R36" s="61">
        <f>SUM(R37:R40)</f>
        <v>0</v>
      </c>
      <c r="S36" s="61">
        <f t="shared" ref="S36" si="42">SUM(S37:S40)</f>
        <v>463646.26</v>
      </c>
      <c r="T36" s="61">
        <f t="shared" ref="T36:T45" si="43">SUM(P36:S36)</f>
        <v>463646.26</v>
      </c>
      <c r="U36" s="35">
        <f t="shared" si="37"/>
        <v>1.6120784645059112</v>
      </c>
      <c r="V36" s="61">
        <f t="shared" si="38"/>
        <v>463646.26</v>
      </c>
      <c r="W36" s="35">
        <f t="shared" si="39"/>
        <v>1.6120784645059112</v>
      </c>
    </row>
    <row r="37" spans="1:26" s="9" customFormat="1" ht="28.8" x14ac:dyDescent="0.25">
      <c r="A37" s="10" t="s">
        <v>71</v>
      </c>
      <c r="B37" s="11" t="s">
        <v>55</v>
      </c>
      <c r="C37" s="91">
        <v>204048.75</v>
      </c>
      <c r="D37" s="62"/>
      <c r="E37" s="62"/>
      <c r="F37" s="62"/>
      <c r="G37" s="62"/>
      <c r="H37" s="62">
        <f t="shared" si="30"/>
        <v>0</v>
      </c>
      <c r="I37" s="36">
        <f t="shared" si="31"/>
        <v>0</v>
      </c>
      <c r="J37" s="62"/>
      <c r="K37" s="62"/>
      <c r="L37" s="62"/>
      <c r="M37" s="62"/>
      <c r="N37" s="62">
        <f t="shared" si="33"/>
        <v>0</v>
      </c>
      <c r="O37" s="36">
        <f t="shared" si="34"/>
        <v>0</v>
      </c>
      <c r="P37" s="62"/>
      <c r="Q37" s="62"/>
      <c r="R37" s="62"/>
      <c r="S37" s="62">
        <f>Dez!K409+Dez!K414+Dez!K419</f>
        <v>178630.24</v>
      </c>
      <c r="T37" s="62">
        <f t="shared" si="43"/>
        <v>178630.24</v>
      </c>
      <c r="U37" s="36">
        <f t="shared" si="37"/>
        <v>0.87542922953460867</v>
      </c>
      <c r="V37" s="62">
        <f t="shared" si="38"/>
        <v>178630.24</v>
      </c>
      <c r="W37" s="36">
        <f t="shared" ref="W37:W45" si="44">IF(C37=0,"-",V37/C37)</f>
        <v>0.87542922953460867</v>
      </c>
    </row>
    <row r="38" spans="1:26" s="9" customFormat="1" ht="15" x14ac:dyDescent="0.25">
      <c r="A38" s="10" t="s">
        <v>72</v>
      </c>
      <c r="B38" s="11" t="s">
        <v>57</v>
      </c>
      <c r="C38" s="86">
        <v>0</v>
      </c>
      <c r="D38" s="62"/>
      <c r="E38" s="62"/>
      <c r="F38" s="62"/>
      <c r="G38" s="62"/>
      <c r="H38" s="62">
        <f t="shared" si="30"/>
        <v>0</v>
      </c>
      <c r="I38" s="36" t="str">
        <f t="shared" si="31"/>
        <v>-</v>
      </c>
      <c r="J38" s="62"/>
      <c r="K38" s="62"/>
      <c r="L38" s="62"/>
      <c r="M38" s="62"/>
      <c r="N38" s="61">
        <f t="shared" si="33"/>
        <v>0</v>
      </c>
      <c r="O38" s="36" t="str">
        <f t="shared" si="34"/>
        <v>-</v>
      </c>
      <c r="P38" s="62"/>
      <c r="Q38" s="62"/>
      <c r="R38" s="62"/>
      <c r="S38" s="62">
        <v>0</v>
      </c>
      <c r="T38" s="62">
        <f t="shared" si="43"/>
        <v>0</v>
      </c>
      <c r="U38" s="36" t="str">
        <f t="shared" si="37"/>
        <v>-</v>
      </c>
      <c r="V38" s="62">
        <f t="shared" si="38"/>
        <v>0</v>
      </c>
      <c r="W38" s="36" t="str">
        <f t="shared" si="44"/>
        <v>-</v>
      </c>
    </row>
    <row r="39" spans="1:26" s="49" customFormat="1" ht="15" x14ac:dyDescent="0.25">
      <c r="A39" s="10" t="s">
        <v>73</v>
      </c>
      <c r="B39" s="11" t="s">
        <v>59</v>
      </c>
      <c r="C39" s="86">
        <v>83559</v>
      </c>
      <c r="D39" s="62"/>
      <c r="E39" s="62"/>
      <c r="F39" s="62"/>
      <c r="G39" s="62"/>
      <c r="H39" s="62">
        <f t="shared" si="30"/>
        <v>0</v>
      </c>
      <c r="I39" s="36">
        <f t="shared" si="31"/>
        <v>0</v>
      </c>
      <c r="J39" s="62"/>
      <c r="K39" s="62"/>
      <c r="L39" s="62"/>
      <c r="M39" s="62"/>
      <c r="N39" s="62">
        <f t="shared" si="33"/>
        <v>0</v>
      </c>
      <c r="O39" s="36">
        <f t="shared" si="34"/>
        <v>0</v>
      </c>
      <c r="P39" s="62"/>
      <c r="Q39" s="62"/>
      <c r="R39" s="62"/>
      <c r="S39" s="62">
        <f>Dez!K429</f>
        <v>176945</v>
      </c>
      <c r="T39" s="62">
        <f t="shared" si="43"/>
        <v>176945</v>
      </c>
      <c r="U39" s="36">
        <f t="shared" si="37"/>
        <v>2.1176055242403571</v>
      </c>
      <c r="V39" s="62">
        <f t="shared" si="38"/>
        <v>176945</v>
      </c>
      <c r="W39" s="36">
        <f t="shared" si="44"/>
        <v>2.1176055242403571</v>
      </c>
    </row>
    <row r="40" spans="1:26" s="49" customFormat="1" x14ac:dyDescent="0.25">
      <c r="A40" s="10" t="s">
        <v>74</v>
      </c>
      <c r="B40" s="11" t="s">
        <v>61</v>
      </c>
      <c r="C40" s="79">
        <v>0</v>
      </c>
      <c r="D40" s="62"/>
      <c r="E40" s="62"/>
      <c r="F40" s="62"/>
      <c r="G40" s="62"/>
      <c r="H40" s="62">
        <f t="shared" si="30"/>
        <v>0</v>
      </c>
      <c r="I40" s="36" t="str">
        <f t="shared" si="31"/>
        <v>-</v>
      </c>
      <c r="J40" s="62"/>
      <c r="K40" s="62"/>
      <c r="L40" s="62"/>
      <c r="M40" s="62"/>
      <c r="N40" s="62">
        <f t="shared" si="33"/>
        <v>0</v>
      </c>
      <c r="O40" s="36" t="str">
        <f t="shared" si="34"/>
        <v>-</v>
      </c>
      <c r="P40" s="62"/>
      <c r="Q40" s="62"/>
      <c r="R40" s="62"/>
      <c r="S40" s="62">
        <f>Dez!K417</f>
        <v>108071.02</v>
      </c>
      <c r="T40" s="62">
        <f t="shared" si="43"/>
        <v>108071.02</v>
      </c>
      <c r="U40" s="36" t="str">
        <f t="shared" si="37"/>
        <v>-</v>
      </c>
      <c r="V40" s="62">
        <f t="shared" si="38"/>
        <v>108071.02</v>
      </c>
      <c r="W40" s="36" t="str">
        <f t="shared" si="44"/>
        <v>-</v>
      </c>
    </row>
    <row r="41" spans="1:26" s="9" customFormat="1" x14ac:dyDescent="0.25">
      <c r="A41" s="7" t="s">
        <v>75</v>
      </c>
      <c r="B41" s="8" t="s">
        <v>76</v>
      </c>
      <c r="C41" s="61">
        <f>SUM(C42:C43)</f>
        <v>35000</v>
      </c>
      <c r="D41" s="61">
        <f>SUM(D42:D43)</f>
        <v>0</v>
      </c>
      <c r="E41" s="61">
        <f>SUM(E42:E43)</f>
        <v>0</v>
      </c>
      <c r="F41" s="61">
        <f>SUM(F42:F43)</f>
        <v>0</v>
      </c>
      <c r="G41" s="61">
        <f t="shared" ref="G41" si="45">SUM(G42:G43)</f>
        <v>0</v>
      </c>
      <c r="H41" s="61">
        <f t="shared" si="30"/>
        <v>0</v>
      </c>
      <c r="I41" s="35">
        <f t="shared" si="31"/>
        <v>0</v>
      </c>
      <c r="J41" s="61">
        <f>SUM(J42:J43)</f>
        <v>0</v>
      </c>
      <c r="K41" s="61">
        <f>SUM(K42:K43)</f>
        <v>0</v>
      </c>
      <c r="L41" s="61">
        <f>SUM(L42:L43)</f>
        <v>0</v>
      </c>
      <c r="M41" s="61">
        <f t="shared" ref="M41" si="46">SUM(M42:M43)</f>
        <v>0</v>
      </c>
      <c r="N41" s="61">
        <f t="shared" si="33"/>
        <v>0</v>
      </c>
      <c r="O41" s="35">
        <f t="shared" si="34"/>
        <v>0</v>
      </c>
      <c r="P41" s="61">
        <f>SUM(P42:P43)</f>
        <v>0</v>
      </c>
      <c r="Q41" s="61">
        <f>SUM(Q42:Q43)</f>
        <v>0</v>
      </c>
      <c r="R41" s="61">
        <f>SUM(R42:R43)</f>
        <v>0</v>
      </c>
      <c r="S41" s="61">
        <f t="shared" ref="S41" si="47">SUM(S42:S43)</f>
        <v>38764.29</v>
      </c>
      <c r="T41" s="61">
        <f t="shared" si="43"/>
        <v>38764.29</v>
      </c>
      <c r="U41" s="35">
        <f t="shared" si="37"/>
        <v>1.107551142857143</v>
      </c>
      <c r="V41" s="61">
        <f t="shared" si="38"/>
        <v>38764.29</v>
      </c>
      <c r="W41" s="35">
        <f t="shared" si="44"/>
        <v>1.107551142857143</v>
      </c>
    </row>
    <row r="42" spans="1:26" s="9" customFormat="1" ht="15" x14ac:dyDescent="0.25">
      <c r="A42" s="14" t="s">
        <v>77</v>
      </c>
      <c r="B42" s="12" t="s">
        <v>46</v>
      </c>
      <c r="C42" s="86">
        <v>35000</v>
      </c>
      <c r="D42" s="62"/>
      <c r="E42" s="62"/>
      <c r="F42" s="62"/>
      <c r="G42" s="62"/>
      <c r="H42" s="62">
        <f t="shared" si="30"/>
        <v>0</v>
      </c>
      <c r="I42" s="36">
        <f t="shared" si="31"/>
        <v>0</v>
      </c>
      <c r="J42" s="62"/>
      <c r="K42" s="62"/>
      <c r="L42" s="62"/>
      <c r="M42" s="62"/>
      <c r="N42" s="62">
        <f t="shared" si="33"/>
        <v>0</v>
      </c>
      <c r="O42" s="36">
        <f t="shared" si="34"/>
        <v>0</v>
      </c>
      <c r="P42" s="62"/>
      <c r="Q42" s="62"/>
      <c r="R42" s="62"/>
      <c r="S42" s="62">
        <f>Dez!K426</f>
        <v>38742.54</v>
      </c>
      <c r="T42" s="62">
        <f t="shared" si="43"/>
        <v>38742.54</v>
      </c>
      <c r="U42" s="36">
        <f t="shared" si="37"/>
        <v>1.1069297142857144</v>
      </c>
      <c r="V42" s="62">
        <f t="shared" si="38"/>
        <v>38742.54</v>
      </c>
      <c r="W42" s="36">
        <f t="shared" si="44"/>
        <v>1.1069297142857144</v>
      </c>
    </row>
    <row r="43" spans="1:26" s="9" customFormat="1" x14ac:dyDescent="0.25">
      <c r="A43" s="14" t="s">
        <v>78</v>
      </c>
      <c r="B43" s="12" t="s">
        <v>43</v>
      </c>
      <c r="C43" s="64">
        <v>0</v>
      </c>
      <c r="D43" s="64"/>
      <c r="E43" s="64"/>
      <c r="F43" s="64"/>
      <c r="G43" s="64"/>
      <c r="H43" s="64">
        <f t="shared" si="30"/>
        <v>0</v>
      </c>
      <c r="I43" s="37" t="str">
        <f t="shared" si="31"/>
        <v>-</v>
      </c>
      <c r="J43" s="64"/>
      <c r="K43" s="64"/>
      <c r="L43" s="64"/>
      <c r="M43" s="64"/>
      <c r="N43" s="62">
        <f t="shared" si="33"/>
        <v>0</v>
      </c>
      <c r="O43" s="36" t="str">
        <f t="shared" si="34"/>
        <v>-</v>
      </c>
      <c r="P43" s="64"/>
      <c r="Q43" s="64"/>
      <c r="R43" s="64"/>
      <c r="S43" s="64">
        <f>Dez!K427</f>
        <v>21.75</v>
      </c>
      <c r="T43" s="62">
        <f t="shared" si="43"/>
        <v>21.75</v>
      </c>
      <c r="U43" s="37" t="str">
        <f t="shared" si="37"/>
        <v>-</v>
      </c>
      <c r="V43" s="64">
        <f t="shared" si="38"/>
        <v>21.75</v>
      </c>
      <c r="W43" s="37" t="str">
        <f t="shared" si="44"/>
        <v>-</v>
      </c>
    </row>
    <row r="44" spans="1:26" s="9" customFormat="1" x14ac:dyDescent="0.25">
      <c r="A44" s="7">
        <v>5</v>
      </c>
      <c r="B44" s="8" t="s">
        <v>79</v>
      </c>
      <c r="C44" s="61">
        <f>C45</f>
        <v>0</v>
      </c>
      <c r="D44" s="61">
        <f>D45</f>
        <v>0</v>
      </c>
      <c r="E44" s="61">
        <f>E45</f>
        <v>0</v>
      </c>
      <c r="F44" s="61">
        <f>F45</f>
        <v>0</v>
      </c>
      <c r="G44" s="61">
        <f t="shared" ref="G44" si="48">G45</f>
        <v>0</v>
      </c>
      <c r="H44" s="61">
        <f t="shared" si="30"/>
        <v>0</v>
      </c>
      <c r="I44" s="35" t="str">
        <f t="shared" si="31"/>
        <v>-</v>
      </c>
      <c r="J44" s="61">
        <f>J45</f>
        <v>0</v>
      </c>
      <c r="K44" s="61">
        <f>K45</f>
        <v>0</v>
      </c>
      <c r="L44" s="61">
        <f>L45</f>
        <v>0</v>
      </c>
      <c r="M44" s="61">
        <f t="shared" ref="M44" si="49">M45</f>
        <v>0</v>
      </c>
      <c r="N44" s="61">
        <f t="shared" si="33"/>
        <v>0</v>
      </c>
      <c r="O44" s="35" t="str">
        <f t="shared" ref="O44:O45" si="50">IF(C44=0,"-",N44/C44)</f>
        <v>-</v>
      </c>
      <c r="P44" s="61">
        <f>P45</f>
        <v>0</v>
      </c>
      <c r="Q44" s="61">
        <f>Q45</f>
        <v>0</v>
      </c>
      <c r="R44" s="61">
        <f>R45</f>
        <v>0</v>
      </c>
      <c r="S44" s="61">
        <f t="shared" ref="S44" si="51">S45</f>
        <v>0</v>
      </c>
      <c r="T44" s="61">
        <f t="shared" si="43"/>
        <v>0</v>
      </c>
      <c r="U44" s="35" t="str">
        <f t="shared" si="37"/>
        <v>-</v>
      </c>
      <c r="V44" s="61">
        <f t="shared" ref="V44:V45" si="52">H44+N44+T44</f>
        <v>0</v>
      </c>
      <c r="W44" s="35" t="str">
        <f t="shared" si="44"/>
        <v>-</v>
      </c>
    </row>
    <row r="45" spans="1:26" s="9" customFormat="1" x14ac:dyDescent="0.25">
      <c r="A45" s="7" t="s">
        <v>80</v>
      </c>
      <c r="B45" s="8" t="s">
        <v>81</v>
      </c>
      <c r="C45" s="61"/>
      <c r="D45" s="61">
        <v>0</v>
      </c>
      <c r="E45" s="61">
        <v>0</v>
      </c>
      <c r="F45" s="61">
        <v>0</v>
      </c>
      <c r="G45" s="61">
        <v>0</v>
      </c>
      <c r="H45" s="61">
        <f t="shared" si="30"/>
        <v>0</v>
      </c>
      <c r="I45" s="35" t="str">
        <f t="shared" si="31"/>
        <v>-</v>
      </c>
      <c r="J45" s="61">
        <v>0</v>
      </c>
      <c r="K45" s="61">
        <v>0</v>
      </c>
      <c r="L45" s="61">
        <v>0</v>
      </c>
      <c r="M45" s="61">
        <v>0</v>
      </c>
      <c r="N45" s="61">
        <f t="shared" si="33"/>
        <v>0</v>
      </c>
      <c r="O45" s="35" t="str">
        <f t="shared" si="50"/>
        <v>-</v>
      </c>
      <c r="P45" s="61">
        <v>0</v>
      </c>
      <c r="Q45" s="61">
        <v>0</v>
      </c>
      <c r="R45" s="61">
        <v>0</v>
      </c>
      <c r="S45" s="61">
        <v>0</v>
      </c>
      <c r="T45" s="61">
        <f t="shared" si="43"/>
        <v>0</v>
      </c>
      <c r="U45" s="35" t="str">
        <f t="shared" si="37"/>
        <v>-</v>
      </c>
      <c r="V45" s="61">
        <f t="shared" si="52"/>
        <v>0</v>
      </c>
      <c r="W45" s="35" t="str">
        <f t="shared" si="44"/>
        <v>-</v>
      </c>
    </row>
    <row r="46" spans="1:26" s="9" customFormat="1" x14ac:dyDescent="0.25">
      <c r="A46" s="53"/>
      <c r="B46" s="8"/>
      <c r="C46" s="61"/>
      <c r="D46" s="61"/>
      <c r="E46" s="61"/>
      <c r="F46" s="61"/>
      <c r="G46" s="61"/>
      <c r="H46" s="61"/>
      <c r="I46" s="35"/>
      <c r="J46" s="61"/>
      <c r="K46" s="61"/>
      <c r="L46" s="61"/>
      <c r="M46" s="61"/>
      <c r="N46" s="61"/>
      <c r="O46" s="35"/>
      <c r="P46" s="61"/>
      <c r="Q46" s="61"/>
      <c r="R46" s="61"/>
      <c r="S46" s="61"/>
      <c r="T46" s="61"/>
      <c r="U46" s="35"/>
      <c r="V46" s="61"/>
      <c r="W46" s="35"/>
    </row>
    <row r="47" spans="1:26" s="17" customFormat="1" x14ac:dyDescent="0.25">
      <c r="A47" s="15"/>
      <c r="B47" s="16" t="s">
        <v>82</v>
      </c>
      <c r="C47" s="66"/>
      <c r="D47" s="66"/>
      <c r="E47" s="66"/>
      <c r="F47" s="66"/>
      <c r="G47" s="66"/>
      <c r="H47" s="66"/>
      <c r="I47" s="40"/>
      <c r="J47" s="66"/>
      <c r="K47" s="66"/>
      <c r="L47" s="66"/>
      <c r="M47" s="66"/>
      <c r="N47" s="66"/>
      <c r="O47" s="40"/>
      <c r="P47" s="66"/>
      <c r="Q47" s="66"/>
      <c r="R47" s="66"/>
      <c r="S47" s="66"/>
      <c r="T47" s="66"/>
      <c r="U47" s="40"/>
      <c r="V47" s="66"/>
      <c r="W47" s="40"/>
    </row>
    <row r="48" spans="1:26" s="9" customFormat="1" x14ac:dyDescent="0.25">
      <c r="A48" s="7">
        <v>6</v>
      </c>
      <c r="B48" s="8" t="s">
        <v>83</v>
      </c>
      <c r="C48" s="61">
        <f>C49+C147</f>
        <v>-1908156.97</v>
      </c>
      <c r="D48" s="61">
        <f>D49+D147</f>
        <v>0</v>
      </c>
      <c r="E48" s="61">
        <f>E49+E147</f>
        <v>0</v>
      </c>
      <c r="F48" s="61">
        <f>F49+F147</f>
        <v>0</v>
      </c>
      <c r="G48" s="61">
        <f>G49+G147</f>
        <v>0</v>
      </c>
      <c r="H48" s="61">
        <f t="shared" ref="H48:H79" si="53">SUM(D48:G48)</f>
        <v>0</v>
      </c>
      <c r="I48" s="35">
        <f t="shared" ref="I48:I79" si="54">IF(C48=0,"-",H48/C48)</f>
        <v>0</v>
      </c>
      <c r="J48" s="61">
        <f>J49+J147</f>
        <v>0</v>
      </c>
      <c r="K48" s="61">
        <f>K49+K147</f>
        <v>0</v>
      </c>
      <c r="L48" s="61">
        <f>L49+L147</f>
        <v>0</v>
      </c>
      <c r="M48" s="61">
        <f>M49+M147</f>
        <v>0</v>
      </c>
      <c r="N48" s="61">
        <f t="shared" ref="N48:N79" si="55">SUM(J48:M48)</f>
        <v>0</v>
      </c>
      <c r="O48" s="35">
        <f t="shared" ref="O48:O79" si="56">IF(C48=0,"-",N48/C48)</f>
        <v>0</v>
      </c>
      <c r="P48" s="61">
        <f>P49+P147</f>
        <v>0</v>
      </c>
      <c r="Q48" s="61">
        <f>Q49+Q147</f>
        <v>0</v>
      </c>
      <c r="R48" s="61">
        <f>R49+R147</f>
        <v>0</v>
      </c>
      <c r="S48" s="61">
        <f>S49+S147</f>
        <v>-2277289.88</v>
      </c>
      <c r="T48" s="61">
        <f t="shared" ref="T48:T79" si="57">SUM(P48:S48)</f>
        <v>-2277289.88</v>
      </c>
      <c r="U48" s="35">
        <f t="shared" ref="U48:U55" si="58">IF(C48=0,"-",T48/C48)</f>
        <v>1.1934499707327537</v>
      </c>
      <c r="V48" s="61">
        <f t="shared" ref="V48:V79" si="59">H48+N48+T48</f>
        <v>-2277289.88</v>
      </c>
      <c r="W48" s="35">
        <f t="shared" ref="W48:W79" si="60">IF(C48=0,"-",V48/C48)</f>
        <v>1.1934499707327537</v>
      </c>
      <c r="Y48" s="102"/>
    </row>
    <row r="49" spans="1:23" s="9" customFormat="1" x14ac:dyDescent="0.25">
      <c r="A49" s="7" t="s">
        <v>84</v>
      </c>
      <c r="B49" s="8" t="s">
        <v>85</v>
      </c>
      <c r="C49" s="61">
        <f>C50+C63+C72+C91+C98+C141</f>
        <v>-1689247.97</v>
      </c>
      <c r="D49" s="61">
        <f>D50+D63+D72+D91+D98+D141</f>
        <v>0</v>
      </c>
      <c r="E49" s="61">
        <f>E50+E63+E72+E91+E98+E141</f>
        <v>0</v>
      </c>
      <c r="F49" s="61">
        <f>F50+F63+F72+F91+F98+F141</f>
        <v>0</v>
      </c>
      <c r="G49" s="61">
        <f>G50+G63+G72+G91+G98+G141</f>
        <v>0</v>
      </c>
      <c r="H49" s="61">
        <f t="shared" si="53"/>
        <v>0</v>
      </c>
      <c r="I49" s="35">
        <f t="shared" si="54"/>
        <v>0</v>
      </c>
      <c r="J49" s="61">
        <f>J50+J63+J72+J91+J98+J141</f>
        <v>0</v>
      </c>
      <c r="K49" s="61">
        <f>K50+K63+K72+K91+K98+K141</f>
        <v>0</v>
      </c>
      <c r="L49" s="61">
        <f>L50+L63+L72+L91+L98+L141</f>
        <v>0</v>
      </c>
      <c r="M49" s="61">
        <f>M50+M63+M72+M91+M98+M141</f>
        <v>0</v>
      </c>
      <c r="N49" s="61">
        <f t="shared" si="55"/>
        <v>0</v>
      </c>
      <c r="O49" s="35">
        <f t="shared" si="56"/>
        <v>0</v>
      </c>
      <c r="P49" s="61">
        <f>P50+P63+P72+P91+P98+P141</f>
        <v>0</v>
      </c>
      <c r="Q49" s="61">
        <f>Q50+Q63+Q72+Q91+Q98+Q141</f>
        <v>0</v>
      </c>
      <c r="R49" s="61">
        <f>R50+R63+R72+R91+R98+R141</f>
        <v>0</v>
      </c>
      <c r="S49" s="61">
        <f>S50+S63+S72+S91+S98+S141</f>
        <v>-1228525.48</v>
      </c>
      <c r="T49" s="61">
        <f t="shared" si="57"/>
        <v>-1228525.48</v>
      </c>
      <c r="U49" s="35">
        <f t="shared" si="58"/>
        <v>0.72726177673015047</v>
      </c>
      <c r="V49" s="61">
        <f t="shared" si="59"/>
        <v>-1228525.48</v>
      </c>
      <c r="W49" s="35">
        <f t="shared" si="60"/>
        <v>0.72726177673015047</v>
      </c>
    </row>
    <row r="50" spans="1:23" s="9" customFormat="1" x14ac:dyDescent="0.25">
      <c r="A50" s="7" t="s">
        <v>86</v>
      </c>
      <c r="B50" s="8" t="s">
        <v>87</v>
      </c>
      <c r="C50" s="61">
        <f>C51+C54+C57+C60</f>
        <v>-815718.72</v>
      </c>
      <c r="D50" s="61">
        <f>D51+D54+D57+D60</f>
        <v>0</v>
      </c>
      <c r="E50" s="61">
        <f>E51+E54+E57+E60</f>
        <v>0</v>
      </c>
      <c r="F50" s="61">
        <f>F51+F54+F57+F60</f>
        <v>0</v>
      </c>
      <c r="G50" s="61">
        <f t="shared" ref="G50" si="61">G51+G54+G57+G60</f>
        <v>0</v>
      </c>
      <c r="H50" s="61">
        <f t="shared" si="53"/>
        <v>0</v>
      </c>
      <c r="I50" s="35">
        <f t="shared" si="54"/>
        <v>0</v>
      </c>
      <c r="J50" s="61">
        <f>J51+J54+J57+J60</f>
        <v>0</v>
      </c>
      <c r="K50" s="61">
        <f>K51+K54+K57+K60</f>
        <v>0</v>
      </c>
      <c r="L50" s="61">
        <f>L51+L54+L57+L60</f>
        <v>0</v>
      </c>
      <c r="M50" s="61">
        <f t="shared" ref="M50" si="62">M51+M54+M57+M60</f>
        <v>0</v>
      </c>
      <c r="N50" s="61">
        <f t="shared" si="55"/>
        <v>0</v>
      </c>
      <c r="O50" s="35">
        <f t="shared" si="56"/>
        <v>0</v>
      </c>
      <c r="P50" s="61">
        <f>P51+P54+P57+P60</f>
        <v>0</v>
      </c>
      <c r="Q50" s="61">
        <f>Q51+Q54+Q57+Q60</f>
        <v>0</v>
      </c>
      <c r="R50" s="61">
        <f>R51+R54+R57+R60</f>
        <v>0</v>
      </c>
      <c r="S50" s="61">
        <f t="shared" ref="S50" si="63">S51+S54+S57+S60</f>
        <v>-763200.52</v>
      </c>
      <c r="T50" s="61">
        <f t="shared" si="57"/>
        <v>-763200.52</v>
      </c>
      <c r="U50" s="35">
        <f t="shared" si="58"/>
        <v>0.93561726767776032</v>
      </c>
      <c r="V50" s="61">
        <f t="shared" si="59"/>
        <v>-763200.52</v>
      </c>
      <c r="W50" s="35">
        <f t="shared" si="60"/>
        <v>0.93561726767776032</v>
      </c>
    </row>
    <row r="51" spans="1:23" s="9" customFormat="1" x14ac:dyDescent="0.25">
      <c r="A51" s="7" t="s">
        <v>88</v>
      </c>
      <c r="B51" s="8" t="s">
        <v>89</v>
      </c>
      <c r="C51" s="61">
        <f>SUM(C52:C53)</f>
        <v>-24629.360000000001</v>
      </c>
      <c r="D51" s="61">
        <f>SUM(D52:D53)</f>
        <v>0</v>
      </c>
      <c r="E51" s="61">
        <f>SUM(E52:E53)</f>
        <v>0</v>
      </c>
      <c r="F51" s="61">
        <f>SUM(F52:F53)</f>
        <v>0</v>
      </c>
      <c r="G51" s="61">
        <f t="shared" ref="G51" si="64">SUM(G52:G53)</f>
        <v>0</v>
      </c>
      <c r="H51" s="61">
        <f t="shared" si="53"/>
        <v>0</v>
      </c>
      <c r="I51" s="35">
        <f t="shared" si="54"/>
        <v>0</v>
      </c>
      <c r="J51" s="61">
        <f>SUM(J52:J53)</f>
        <v>0</v>
      </c>
      <c r="K51" s="61">
        <f>SUM(K52:K53)</f>
        <v>0</v>
      </c>
      <c r="L51" s="61">
        <f>SUM(L52:L53)</f>
        <v>0</v>
      </c>
      <c r="M51" s="61">
        <f t="shared" ref="M51" si="65">SUM(M52:M53)</f>
        <v>0</v>
      </c>
      <c r="N51" s="61">
        <f t="shared" si="55"/>
        <v>0</v>
      </c>
      <c r="O51" s="35">
        <f t="shared" si="56"/>
        <v>0</v>
      </c>
      <c r="P51" s="61">
        <f>SUM(P52:P53)</f>
        <v>0</v>
      </c>
      <c r="Q51" s="61">
        <f>SUM(Q52:Q53)</f>
        <v>0</v>
      </c>
      <c r="R51" s="61">
        <f>SUM(R52:R53)</f>
        <v>0</v>
      </c>
      <c r="S51" s="61">
        <f t="shared" ref="S51" si="66">SUM(S52:S53)</f>
        <v>-20796.620000000003</v>
      </c>
      <c r="T51" s="61">
        <f t="shared" si="57"/>
        <v>-20796.620000000003</v>
      </c>
      <c r="U51" s="35">
        <f t="shared" si="58"/>
        <v>0.84438328888773406</v>
      </c>
      <c r="V51" s="61">
        <f t="shared" si="59"/>
        <v>-20796.620000000003</v>
      </c>
      <c r="W51" s="35">
        <f t="shared" si="60"/>
        <v>0.84438328888773406</v>
      </c>
    </row>
    <row r="52" spans="1:23" s="18" customFormat="1" x14ac:dyDescent="0.25">
      <c r="A52" s="10" t="s">
        <v>90</v>
      </c>
      <c r="B52" s="11" t="s">
        <v>91</v>
      </c>
      <c r="C52" s="62">
        <v>-11991.09</v>
      </c>
      <c r="D52" s="62"/>
      <c r="E52" s="62"/>
      <c r="F52" s="62"/>
      <c r="G52" s="62"/>
      <c r="H52" s="62">
        <f t="shared" si="53"/>
        <v>0</v>
      </c>
      <c r="I52" s="36">
        <f t="shared" si="54"/>
        <v>0</v>
      </c>
      <c r="J52" s="62"/>
      <c r="K52" s="62"/>
      <c r="L52" s="62"/>
      <c r="M52" s="62"/>
      <c r="N52" s="62">
        <f t="shared" si="55"/>
        <v>0</v>
      </c>
      <c r="O52" s="36">
        <f t="shared" si="56"/>
        <v>0</v>
      </c>
      <c r="P52" s="62"/>
      <c r="Q52" s="62"/>
      <c r="R52" s="62"/>
      <c r="S52" s="62">
        <f>-Dez!K229</f>
        <v>-10211.83</v>
      </c>
      <c r="T52" s="62">
        <f t="shared" si="57"/>
        <v>-10211.83</v>
      </c>
      <c r="U52" s="36">
        <f t="shared" si="58"/>
        <v>0.8516181598169974</v>
      </c>
      <c r="V52" s="62">
        <f t="shared" si="59"/>
        <v>-10211.83</v>
      </c>
      <c r="W52" s="36">
        <f t="shared" si="60"/>
        <v>0.8516181598169974</v>
      </c>
    </row>
    <row r="53" spans="1:23" s="18" customFormat="1" x14ac:dyDescent="0.25">
      <c r="A53" s="10" t="s">
        <v>92</v>
      </c>
      <c r="B53" s="11" t="s">
        <v>93</v>
      </c>
      <c r="C53" s="62">
        <v>-12638.27</v>
      </c>
      <c r="D53" s="62"/>
      <c r="E53" s="62"/>
      <c r="F53" s="62"/>
      <c r="G53" s="62"/>
      <c r="H53" s="62">
        <f t="shared" si="53"/>
        <v>0</v>
      </c>
      <c r="I53" s="36">
        <f t="shared" si="54"/>
        <v>0</v>
      </c>
      <c r="J53" s="62"/>
      <c r="K53" s="62"/>
      <c r="L53" s="62"/>
      <c r="M53" s="62"/>
      <c r="N53" s="62">
        <f t="shared" si="55"/>
        <v>0</v>
      </c>
      <c r="O53" s="36">
        <f t="shared" si="56"/>
        <v>0</v>
      </c>
      <c r="P53" s="62"/>
      <c r="Q53" s="62"/>
      <c r="R53" s="62"/>
      <c r="S53" s="62">
        <f>-Dez!K240</f>
        <v>-10584.79</v>
      </c>
      <c r="T53" s="62">
        <f t="shared" si="57"/>
        <v>-10584.79</v>
      </c>
      <c r="U53" s="36">
        <f t="shared" si="58"/>
        <v>0.83751890092552228</v>
      </c>
      <c r="V53" s="62">
        <f t="shared" si="59"/>
        <v>-10584.79</v>
      </c>
      <c r="W53" s="36">
        <f t="shared" si="60"/>
        <v>0.83751890092552228</v>
      </c>
    </row>
    <row r="54" spans="1:23" s="9" customFormat="1" x14ac:dyDescent="0.25">
      <c r="A54" s="7" t="s">
        <v>94</v>
      </c>
      <c r="B54" s="8" t="s">
        <v>95</v>
      </c>
      <c r="C54" s="61">
        <f>SUM(C55:C56)</f>
        <v>-576469.36</v>
      </c>
      <c r="D54" s="61">
        <f>SUM(D55:D56)</f>
        <v>0</v>
      </c>
      <c r="E54" s="61">
        <f>SUM(E55:E56)</f>
        <v>0</v>
      </c>
      <c r="F54" s="61">
        <f>SUM(F55:F56)</f>
        <v>0</v>
      </c>
      <c r="G54" s="61">
        <f t="shared" ref="G54" si="67">SUM(G55:G56)</f>
        <v>0</v>
      </c>
      <c r="H54" s="61">
        <f t="shared" si="53"/>
        <v>0</v>
      </c>
      <c r="I54" s="35">
        <f t="shared" si="54"/>
        <v>0</v>
      </c>
      <c r="J54" s="61">
        <f>SUM(J55:J56)</f>
        <v>0</v>
      </c>
      <c r="K54" s="61">
        <f>SUM(K55:K56)</f>
        <v>0</v>
      </c>
      <c r="L54" s="61">
        <f>SUM(L55:L56)</f>
        <v>0</v>
      </c>
      <c r="M54" s="61">
        <f t="shared" ref="M54" si="68">SUM(M55:M56)</f>
        <v>0</v>
      </c>
      <c r="N54" s="61">
        <f t="shared" si="55"/>
        <v>0</v>
      </c>
      <c r="O54" s="35">
        <f t="shared" si="56"/>
        <v>0</v>
      </c>
      <c r="P54" s="61">
        <f>SUM(P55:P56)</f>
        <v>0</v>
      </c>
      <c r="Q54" s="61">
        <f>SUM(Q55:Q56)</f>
        <v>0</v>
      </c>
      <c r="R54" s="61">
        <f>SUM(R55:R56)</f>
        <v>0</v>
      </c>
      <c r="S54" s="61">
        <f t="shared" ref="S54" si="69">SUM(S55:S56)</f>
        <v>-586602.59</v>
      </c>
      <c r="T54" s="61">
        <f t="shared" si="57"/>
        <v>-586602.59</v>
      </c>
      <c r="U54" s="35">
        <f t="shared" si="58"/>
        <v>1.017578089492909</v>
      </c>
      <c r="V54" s="61">
        <f t="shared" si="59"/>
        <v>-586602.59</v>
      </c>
      <c r="W54" s="35">
        <f t="shared" si="60"/>
        <v>1.017578089492909</v>
      </c>
    </row>
    <row r="55" spans="1:23" s="19" customFormat="1" x14ac:dyDescent="0.25">
      <c r="A55" s="10" t="s">
        <v>96</v>
      </c>
      <c r="B55" s="11" t="s">
        <v>91</v>
      </c>
      <c r="C55" s="62">
        <v>-111133.71</v>
      </c>
      <c r="D55" s="62"/>
      <c r="E55" s="62"/>
      <c r="F55" s="62"/>
      <c r="G55" s="62"/>
      <c r="H55" s="62">
        <f t="shared" si="53"/>
        <v>0</v>
      </c>
      <c r="I55" s="36">
        <f t="shared" si="54"/>
        <v>0</v>
      </c>
      <c r="J55" s="62"/>
      <c r="K55" s="62"/>
      <c r="L55" s="62"/>
      <c r="M55" s="62"/>
      <c r="N55" s="62">
        <f t="shared" si="55"/>
        <v>0</v>
      </c>
      <c r="O55" s="36">
        <f t="shared" si="56"/>
        <v>0</v>
      </c>
      <c r="P55" s="62"/>
      <c r="Q55" s="62"/>
      <c r="R55" s="62"/>
      <c r="S55" s="62">
        <f>-Dez!K251+55395.06</f>
        <v>-114742.29000000001</v>
      </c>
      <c r="T55" s="62">
        <f t="shared" si="57"/>
        <v>-114742.29000000001</v>
      </c>
      <c r="U55" s="36">
        <f t="shared" si="58"/>
        <v>1.0324706158014521</v>
      </c>
      <c r="V55" s="62">
        <f t="shared" si="59"/>
        <v>-114742.29000000001</v>
      </c>
      <c r="W55" s="36">
        <f t="shared" si="60"/>
        <v>1.0324706158014521</v>
      </c>
    </row>
    <row r="56" spans="1:23" s="19" customFormat="1" x14ac:dyDescent="0.25">
      <c r="A56" s="10" t="s">
        <v>97</v>
      </c>
      <c r="B56" s="11" t="s">
        <v>93</v>
      </c>
      <c r="C56" s="62">
        <v>-465335.64999999997</v>
      </c>
      <c r="D56" s="62"/>
      <c r="E56" s="62"/>
      <c r="F56" s="62"/>
      <c r="G56" s="62"/>
      <c r="H56" s="62">
        <f t="shared" si="53"/>
        <v>0</v>
      </c>
      <c r="I56" s="36">
        <f t="shared" si="54"/>
        <v>0</v>
      </c>
      <c r="J56" s="62"/>
      <c r="K56" s="62"/>
      <c r="L56" s="62"/>
      <c r="M56" s="62"/>
      <c r="N56" s="62">
        <f t="shared" si="55"/>
        <v>0</v>
      </c>
      <c r="O56" s="36">
        <f t="shared" si="56"/>
        <v>0</v>
      </c>
      <c r="P56" s="62"/>
      <c r="Q56" s="62"/>
      <c r="R56" s="62"/>
      <c r="S56" s="62">
        <f>-Dez!K265-55395.06</f>
        <v>-471860.3</v>
      </c>
      <c r="T56" s="62">
        <f t="shared" si="57"/>
        <v>-471860.3</v>
      </c>
      <c r="U56" s="36">
        <f t="shared" ref="U56" si="70">IF(C56=0,"-",T56/C56)</f>
        <v>1.0140213843491253</v>
      </c>
      <c r="V56" s="62">
        <f t="shared" si="59"/>
        <v>-471860.3</v>
      </c>
      <c r="W56" s="36">
        <f t="shared" si="60"/>
        <v>1.0140213843491253</v>
      </c>
    </row>
    <row r="57" spans="1:23" s="9" customFormat="1" x14ac:dyDescent="0.25">
      <c r="A57" s="7" t="s">
        <v>98</v>
      </c>
      <c r="B57" s="8" t="s">
        <v>99</v>
      </c>
      <c r="C57" s="61">
        <f>SUM(C58:C59)</f>
        <v>-214620</v>
      </c>
      <c r="D57" s="61">
        <f>SUM(D58:D59)</f>
        <v>0</v>
      </c>
      <c r="E57" s="61">
        <f>SUM(E58:E59)</f>
        <v>0</v>
      </c>
      <c r="F57" s="61">
        <f>SUM(F58:F59)</f>
        <v>0</v>
      </c>
      <c r="G57" s="61">
        <f t="shared" ref="G57" si="71">SUM(G58:G59)</f>
        <v>0</v>
      </c>
      <c r="H57" s="61">
        <f t="shared" si="53"/>
        <v>0</v>
      </c>
      <c r="I57" s="35">
        <f t="shared" si="54"/>
        <v>0</v>
      </c>
      <c r="J57" s="61">
        <f>SUM(J58:J59)</f>
        <v>0</v>
      </c>
      <c r="K57" s="61">
        <f>SUM(K58:K59)</f>
        <v>0</v>
      </c>
      <c r="L57" s="61">
        <f>SUM(L58:L59)</f>
        <v>0</v>
      </c>
      <c r="M57" s="61">
        <f t="shared" ref="M57" si="72">SUM(M58:M59)</f>
        <v>0</v>
      </c>
      <c r="N57" s="61">
        <f t="shared" si="55"/>
        <v>0</v>
      </c>
      <c r="O57" s="35">
        <f t="shared" si="56"/>
        <v>0</v>
      </c>
      <c r="P57" s="61">
        <f>SUM(P58:P59)</f>
        <v>0</v>
      </c>
      <c r="Q57" s="61">
        <f>SUM(Q58:Q59)</f>
        <v>0</v>
      </c>
      <c r="R57" s="61">
        <f>SUM(R58:R59)</f>
        <v>0</v>
      </c>
      <c r="S57" s="61">
        <f t="shared" ref="S57" si="73">SUM(S58:S59)</f>
        <v>-155801.31</v>
      </c>
      <c r="T57" s="61">
        <f t="shared" si="57"/>
        <v>-155801.31</v>
      </c>
      <c r="U57" s="35">
        <f t="shared" ref="U57:U88" si="74">IF(C57=0,"-",T57/C57)</f>
        <v>0.72594031311154594</v>
      </c>
      <c r="V57" s="61">
        <f t="shared" si="59"/>
        <v>-155801.31</v>
      </c>
      <c r="W57" s="35">
        <f t="shared" si="60"/>
        <v>0.72594031311154594</v>
      </c>
    </row>
    <row r="58" spans="1:23" s="18" customFormat="1" x14ac:dyDescent="0.25">
      <c r="A58" s="10" t="s">
        <v>100</v>
      </c>
      <c r="B58" s="11" t="s">
        <v>91</v>
      </c>
      <c r="C58" s="62">
        <v>0</v>
      </c>
      <c r="D58" s="62"/>
      <c r="E58" s="62"/>
      <c r="F58" s="62"/>
      <c r="G58" s="62"/>
      <c r="H58" s="62">
        <f t="shared" si="53"/>
        <v>0</v>
      </c>
      <c r="I58" s="36" t="str">
        <f t="shared" si="54"/>
        <v>-</v>
      </c>
      <c r="J58" s="62"/>
      <c r="K58" s="62"/>
      <c r="L58" s="62"/>
      <c r="M58" s="62"/>
      <c r="N58" s="62">
        <f t="shared" si="55"/>
        <v>0</v>
      </c>
      <c r="O58" s="36" t="str">
        <f t="shared" si="56"/>
        <v>-</v>
      </c>
      <c r="P58" s="62"/>
      <c r="Q58" s="62"/>
      <c r="R58" s="62"/>
      <c r="S58" s="62">
        <v>0</v>
      </c>
      <c r="T58" s="62">
        <f t="shared" si="57"/>
        <v>0</v>
      </c>
      <c r="U58" s="36" t="str">
        <f t="shared" si="74"/>
        <v>-</v>
      </c>
      <c r="V58" s="62">
        <f t="shared" si="59"/>
        <v>0</v>
      </c>
      <c r="W58" s="36" t="str">
        <f t="shared" si="60"/>
        <v>-</v>
      </c>
    </row>
    <row r="59" spans="1:23" s="18" customFormat="1" x14ac:dyDescent="0.25">
      <c r="A59" s="10" t="s">
        <v>101</v>
      </c>
      <c r="B59" s="11" t="s">
        <v>93</v>
      </c>
      <c r="C59" s="62">
        <v>-214620</v>
      </c>
      <c r="D59" s="62"/>
      <c r="E59" s="62"/>
      <c r="F59" s="62"/>
      <c r="G59" s="62"/>
      <c r="H59" s="62">
        <f t="shared" si="53"/>
        <v>0</v>
      </c>
      <c r="I59" s="36">
        <f t="shared" si="54"/>
        <v>0</v>
      </c>
      <c r="J59" s="62"/>
      <c r="K59" s="62"/>
      <c r="L59" s="62"/>
      <c r="M59" s="62"/>
      <c r="N59" s="62">
        <f t="shared" si="55"/>
        <v>0</v>
      </c>
      <c r="O59" s="36">
        <f t="shared" si="56"/>
        <v>0</v>
      </c>
      <c r="P59" s="62"/>
      <c r="Q59" s="62"/>
      <c r="R59" s="62"/>
      <c r="S59" s="62">
        <f>-Dez!K280</f>
        <v>-155801.31</v>
      </c>
      <c r="T59" s="62">
        <f t="shared" si="57"/>
        <v>-155801.31</v>
      </c>
      <c r="U59" s="36">
        <f t="shared" si="74"/>
        <v>0.72594031311154594</v>
      </c>
      <c r="V59" s="62">
        <f t="shared" si="59"/>
        <v>-155801.31</v>
      </c>
      <c r="W59" s="36">
        <f t="shared" si="60"/>
        <v>0.72594031311154594</v>
      </c>
    </row>
    <row r="60" spans="1:23" s="9" customFormat="1" x14ac:dyDescent="0.25">
      <c r="A60" s="7" t="s">
        <v>102</v>
      </c>
      <c r="B60" s="8" t="s">
        <v>103</v>
      </c>
      <c r="C60" s="62">
        <f>SUM(C61:C62)</f>
        <v>0</v>
      </c>
      <c r="D60" s="61">
        <f>SUM(D61:D62)</f>
        <v>0</v>
      </c>
      <c r="E60" s="61">
        <f>SUM(E61:E62)</f>
        <v>0</v>
      </c>
      <c r="F60" s="61">
        <f>SUM(F61:F62)</f>
        <v>0</v>
      </c>
      <c r="G60" s="61">
        <f t="shared" ref="G60" si="75">SUM(G61:G62)</f>
        <v>0</v>
      </c>
      <c r="H60" s="61">
        <f t="shared" si="53"/>
        <v>0</v>
      </c>
      <c r="I60" s="35" t="str">
        <f t="shared" si="54"/>
        <v>-</v>
      </c>
      <c r="J60" s="61">
        <f>SUM(J61:J62)</f>
        <v>0</v>
      </c>
      <c r="K60" s="61">
        <f>SUM(K61:K62)</f>
        <v>0</v>
      </c>
      <c r="L60" s="61">
        <f>SUM(L61:L62)</f>
        <v>0</v>
      </c>
      <c r="M60" s="61">
        <f t="shared" ref="M60" si="76">SUM(M61:M62)</f>
        <v>0</v>
      </c>
      <c r="N60" s="61">
        <f t="shared" si="55"/>
        <v>0</v>
      </c>
      <c r="O60" s="35" t="str">
        <f t="shared" si="56"/>
        <v>-</v>
      </c>
      <c r="P60" s="61">
        <f>SUM(P61:P62)</f>
        <v>0</v>
      </c>
      <c r="Q60" s="61">
        <f>SUM(Q61:Q62)</f>
        <v>0</v>
      </c>
      <c r="R60" s="61">
        <f>SUM(R61:R62)</f>
        <v>0</v>
      </c>
      <c r="S60" s="61">
        <f t="shared" ref="S60" si="77">SUM(S61:S62)</f>
        <v>0</v>
      </c>
      <c r="T60" s="61">
        <f t="shared" si="57"/>
        <v>0</v>
      </c>
      <c r="U60" s="35" t="str">
        <f t="shared" si="74"/>
        <v>-</v>
      </c>
      <c r="V60" s="61">
        <f t="shared" si="59"/>
        <v>0</v>
      </c>
      <c r="W60" s="35" t="str">
        <f t="shared" si="60"/>
        <v>-</v>
      </c>
    </row>
    <row r="61" spans="1:23" s="18" customFormat="1" x14ac:dyDescent="0.25">
      <c r="A61" s="10" t="s">
        <v>104</v>
      </c>
      <c r="B61" s="11" t="s">
        <v>91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f t="shared" si="53"/>
        <v>0</v>
      </c>
      <c r="I61" s="36" t="str">
        <f t="shared" si="54"/>
        <v>-</v>
      </c>
      <c r="J61" s="62">
        <v>0</v>
      </c>
      <c r="K61" s="62">
        <v>0</v>
      </c>
      <c r="L61" s="62">
        <v>0</v>
      </c>
      <c r="M61" s="62">
        <v>0</v>
      </c>
      <c r="N61" s="62">
        <f t="shared" si="55"/>
        <v>0</v>
      </c>
      <c r="O61" s="36" t="str">
        <f t="shared" si="56"/>
        <v>-</v>
      </c>
      <c r="P61" s="62">
        <v>0</v>
      </c>
      <c r="Q61" s="62">
        <v>0</v>
      </c>
      <c r="R61" s="62">
        <v>0</v>
      </c>
      <c r="S61" s="62">
        <v>0</v>
      </c>
      <c r="T61" s="62">
        <f t="shared" si="57"/>
        <v>0</v>
      </c>
      <c r="U61" s="36" t="str">
        <f t="shared" si="74"/>
        <v>-</v>
      </c>
      <c r="V61" s="62">
        <f t="shared" si="59"/>
        <v>0</v>
      </c>
      <c r="W61" s="36" t="str">
        <f t="shared" si="60"/>
        <v>-</v>
      </c>
    </row>
    <row r="62" spans="1:23" s="18" customFormat="1" x14ac:dyDescent="0.25">
      <c r="A62" s="10" t="s">
        <v>105</v>
      </c>
      <c r="B62" s="11" t="s">
        <v>93</v>
      </c>
      <c r="C62" s="62">
        <v>0</v>
      </c>
      <c r="D62" s="62">
        <v>0</v>
      </c>
      <c r="E62" s="62">
        <v>0</v>
      </c>
      <c r="F62" s="62">
        <v>0</v>
      </c>
      <c r="G62" s="62">
        <v>0</v>
      </c>
      <c r="H62" s="62">
        <f t="shared" si="53"/>
        <v>0</v>
      </c>
      <c r="I62" s="36" t="str">
        <f t="shared" si="54"/>
        <v>-</v>
      </c>
      <c r="J62" s="62">
        <v>0</v>
      </c>
      <c r="K62" s="62">
        <v>0</v>
      </c>
      <c r="L62" s="62">
        <v>0</v>
      </c>
      <c r="M62" s="62">
        <v>0</v>
      </c>
      <c r="N62" s="62">
        <f t="shared" si="55"/>
        <v>0</v>
      </c>
      <c r="O62" s="36" t="str">
        <f t="shared" si="56"/>
        <v>-</v>
      </c>
      <c r="P62" s="62">
        <v>0</v>
      </c>
      <c r="Q62" s="62">
        <v>0</v>
      </c>
      <c r="R62" s="62">
        <v>0</v>
      </c>
      <c r="S62" s="62">
        <v>0</v>
      </c>
      <c r="T62" s="62">
        <f t="shared" si="57"/>
        <v>0</v>
      </c>
      <c r="U62" s="36" t="str">
        <f t="shared" si="74"/>
        <v>-</v>
      </c>
      <c r="V62" s="62">
        <f t="shared" si="59"/>
        <v>0</v>
      </c>
      <c r="W62" s="36" t="str">
        <f t="shared" si="60"/>
        <v>-</v>
      </c>
    </row>
    <row r="63" spans="1:23" s="9" customFormat="1" ht="28.8" x14ac:dyDescent="0.25">
      <c r="A63" s="7" t="s">
        <v>106</v>
      </c>
      <c r="B63" s="8" t="s">
        <v>107</v>
      </c>
      <c r="C63" s="61">
        <f>SUM(C64:C71)</f>
        <v>-288198.73</v>
      </c>
      <c r="D63" s="61">
        <f>SUM(D64:D71)</f>
        <v>0</v>
      </c>
      <c r="E63" s="61">
        <f>SUM(E64:E71)</f>
        <v>0</v>
      </c>
      <c r="F63" s="61">
        <f>SUM(F64:F71)</f>
        <v>0</v>
      </c>
      <c r="G63" s="61">
        <f t="shared" ref="G63" si="78">SUM(G64:G71)</f>
        <v>0</v>
      </c>
      <c r="H63" s="61">
        <f t="shared" si="53"/>
        <v>0</v>
      </c>
      <c r="I63" s="35">
        <f t="shared" si="54"/>
        <v>0</v>
      </c>
      <c r="J63" s="61">
        <f>SUM(J64:J71)</f>
        <v>0</v>
      </c>
      <c r="K63" s="61">
        <f>SUM(K64:K71)</f>
        <v>0</v>
      </c>
      <c r="L63" s="61">
        <f>SUM(L64:L71)</f>
        <v>0</v>
      </c>
      <c r="M63" s="61">
        <f t="shared" ref="M63" si="79">SUM(M64:M71)</f>
        <v>0</v>
      </c>
      <c r="N63" s="61">
        <f t="shared" si="55"/>
        <v>0</v>
      </c>
      <c r="O63" s="35">
        <f t="shared" si="56"/>
        <v>0</v>
      </c>
      <c r="P63" s="61">
        <f>SUM(P64:P71)</f>
        <v>0</v>
      </c>
      <c r="Q63" s="61">
        <f>SUM(Q64:Q71)</f>
        <v>0</v>
      </c>
      <c r="R63" s="61">
        <f>SUM(R64:R71)</f>
        <v>0</v>
      </c>
      <c r="S63" s="61">
        <f t="shared" ref="S63" si="80">SUM(S64:S71)</f>
        <v>-277348.2</v>
      </c>
      <c r="T63" s="61">
        <f t="shared" si="57"/>
        <v>-277348.2</v>
      </c>
      <c r="U63" s="35">
        <f t="shared" si="74"/>
        <v>0.96235052805402732</v>
      </c>
      <c r="V63" s="61">
        <f t="shared" si="59"/>
        <v>-277348.2</v>
      </c>
      <c r="W63" s="35">
        <f t="shared" si="60"/>
        <v>0.96235052805402732</v>
      </c>
    </row>
    <row r="64" spans="1:23" s="18" customFormat="1" x14ac:dyDescent="0.25">
      <c r="A64" s="10" t="s">
        <v>108</v>
      </c>
      <c r="B64" s="11" t="s">
        <v>109</v>
      </c>
      <c r="C64" s="62">
        <v>-58500</v>
      </c>
      <c r="D64" s="62"/>
      <c r="E64" s="62"/>
      <c r="F64" s="62"/>
      <c r="G64" s="62"/>
      <c r="H64" s="62">
        <f t="shared" si="53"/>
        <v>0</v>
      </c>
      <c r="I64" s="36">
        <f t="shared" si="54"/>
        <v>0</v>
      </c>
      <c r="J64" s="62"/>
      <c r="K64" s="62"/>
      <c r="L64" s="62"/>
      <c r="M64" s="62"/>
      <c r="N64" s="62">
        <f t="shared" si="55"/>
        <v>0</v>
      </c>
      <c r="O64" s="36">
        <f t="shared" si="56"/>
        <v>0</v>
      </c>
      <c r="P64" s="62"/>
      <c r="Q64" s="62"/>
      <c r="R64" s="62"/>
      <c r="S64" s="62">
        <f>-Dez!K291</f>
        <v>-58483.519999999997</v>
      </c>
      <c r="T64" s="62">
        <f t="shared" si="57"/>
        <v>-58483.519999999997</v>
      </c>
      <c r="U64" s="36">
        <f t="shared" si="74"/>
        <v>0.99971829059829054</v>
      </c>
      <c r="V64" s="62">
        <f t="shared" si="59"/>
        <v>-58483.519999999997</v>
      </c>
      <c r="W64" s="36">
        <f t="shared" si="60"/>
        <v>0.99971829059829054</v>
      </c>
    </row>
    <row r="65" spans="1:24" s="18" customFormat="1" x14ac:dyDescent="0.25">
      <c r="A65" s="10" t="s">
        <v>110</v>
      </c>
      <c r="B65" s="11" t="s">
        <v>111</v>
      </c>
      <c r="C65" s="62">
        <v>-171000</v>
      </c>
      <c r="D65" s="62"/>
      <c r="E65" s="62"/>
      <c r="F65" s="62"/>
      <c r="G65" s="62"/>
      <c r="H65" s="62">
        <f t="shared" si="53"/>
        <v>0</v>
      </c>
      <c r="I65" s="36">
        <f t="shared" si="54"/>
        <v>0</v>
      </c>
      <c r="J65" s="62"/>
      <c r="K65" s="62"/>
      <c r="L65" s="62"/>
      <c r="M65" s="62"/>
      <c r="N65" s="62">
        <f t="shared" si="55"/>
        <v>0</v>
      </c>
      <c r="O65" s="36">
        <f t="shared" si="56"/>
        <v>0</v>
      </c>
      <c r="P65" s="62"/>
      <c r="Q65" s="62"/>
      <c r="R65" s="62"/>
      <c r="S65" s="62">
        <f>-Dez!K293</f>
        <v>-173802.45</v>
      </c>
      <c r="T65" s="62">
        <f t="shared" si="57"/>
        <v>-173802.45</v>
      </c>
      <c r="U65" s="36">
        <f t="shared" si="74"/>
        <v>1.016388596491228</v>
      </c>
      <c r="V65" s="62">
        <f t="shared" si="59"/>
        <v>-173802.45</v>
      </c>
      <c r="W65" s="36">
        <f t="shared" si="60"/>
        <v>1.016388596491228</v>
      </c>
    </row>
    <row r="66" spans="1:24" s="18" customFormat="1" x14ac:dyDescent="0.25">
      <c r="A66" s="10" t="s">
        <v>112</v>
      </c>
      <c r="B66" s="11" t="s">
        <v>113</v>
      </c>
      <c r="C66" s="62">
        <v>-1500</v>
      </c>
      <c r="D66" s="62"/>
      <c r="E66" s="62"/>
      <c r="F66" s="62"/>
      <c r="G66" s="62"/>
      <c r="H66" s="62">
        <f t="shared" si="53"/>
        <v>0</v>
      </c>
      <c r="I66" s="36">
        <f t="shared" si="54"/>
        <v>0</v>
      </c>
      <c r="J66" s="62"/>
      <c r="K66" s="62"/>
      <c r="L66" s="62"/>
      <c r="M66" s="62"/>
      <c r="N66" s="62">
        <f t="shared" si="55"/>
        <v>0</v>
      </c>
      <c r="O66" s="36">
        <f t="shared" si="56"/>
        <v>0</v>
      </c>
      <c r="P66" s="62"/>
      <c r="Q66" s="62"/>
      <c r="R66" s="62"/>
      <c r="S66" s="62">
        <f>-Dez!K289</f>
        <v>-1470</v>
      </c>
      <c r="T66" s="62">
        <f t="shared" si="57"/>
        <v>-1470</v>
      </c>
      <c r="U66" s="36">
        <f t="shared" si="74"/>
        <v>0.98</v>
      </c>
      <c r="V66" s="62">
        <f t="shared" si="59"/>
        <v>-1470</v>
      </c>
      <c r="W66" s="36">
        <f t="shared" si="60"/>
        <v>0.98</v>
      </c>
    </row>
    <row r="67" spans="1:24" s="18" customFormat="1" x14ac:dyDescent="0.25">
      <c r="A67" s="10" t="s">
        <v>114</v>
      </c>
      <c r="B67" s="11" t="s">
        <v>115</v>
      </c>
      <c r="C67" s="62">
        <v>-18115.189999999999</v>
      </c>
      <c r="D67" s="62"/>
      <c r="E67" s="62"/>
      <c r="F67" s="62"/>
      <c r="G67" s="62"/>
      <c r="H67" s="62">
        <f t="shared" si="53"/>
        <v>0</v>
      </c>
      <c r="I67" s="36">
        <f t="shared" si="54"/>
        <v>0</v>
      </c>
      <c r="J67" s="62"/>
      <c r="K67" s="62"/>
      <c r="L67" s="62"/>
      <c r="M67" s="62"/>
      <c r="N67" s="62">
        <f t="shared" si="55"/>
        <v>0</v>
      </c>
      <c r="O67" s="36">
        <f t="shared" si="56"/>
        <v>0</v>
      </c>
      <c r="P67" s="62"/>
      <c r="Q67" s="62"/>
      <c r="R67" s="62"/>
      <c r="S67" s="62">
        <f>-Dez!K294</f>
        <v>-720</v>
      </c>
      <c r="T67" s="62">
        <f t="shared" si="57"/>
        <v>-720</v>
      </c>
      <c r="U67" s="36">
        <f t="shared" si="74"/>
        <v>3.9745649921419539E-2</v>
      </c>
      <c r="V67" s="62">
        <f t="shared" si="59"/>
        <v>-720</v>
      </c>
      <c r="W67" s="36">
        <f t="shared" si="60"/>
        <v>3.9745649921419539E-2</v>
      </c>
    </row>
    <row r="68" spans="1:24" s="18" customFormat="1" x14ac:dyDescent="0.25">
      <c r="A68" s="10" t="s">
        <v>116</v>
      </c>
      <c r="B68" s="11" t="s">
        <v>117</v>
      </c>
      <c r="C68" s="62">
        <v>-22000</v>
      </c>
      <c r="D68" s="62"/>
      <c r="E68" s="62"/>
      <c r="F68" s="62"/>
      <c r="G68" s="62"/>
      <c r="H68" s="62">
        <f t="shared" si="53"/>
        <v>0</v>
      </c>
      <c r="I68" s="36">
        <f t="shared" si="54"/>
        <v>0</v>
      </c>
      <c r="J68" s="62"/>
      <c r="K68" s="62"/>
      <c r="L68" s="62"/>
      <c r="M68" s="62"/>
      <c r="N68" s="62">
        <f t="shared" si="55"/>
        <v>0</v>
      </c>
      <c r="O68" s="36">
        <f t="shared" si="56"/>
        <v>0</v>
      </c>
      <c r="P68" s="62"/>
      <c r="Q68" s="62"/>
      <c r="R68" s="62"/>
      <c r="S68" s="62">
        <f>-Dez!K290-Dez!K295</f>
        <v>-27809.550000000003</v>
      </c>
      <c r="T68" s="62">
        <f t="shared" si="57"/>
        <v>-27809.550000000003</v>
      </c>
      <c r="U68" s="36">
        <f t="shared" si="74"/>
        <v>1.2640704545454546</v>
      </c>
      <c r="V68" s="62">
        <f t="shared" si="59"/>
        <v>-27809.550000000003</v>
      </c>
      <c r="W68" s="36">
        <f t="shared" si="60"/>
        <v>1.2640704545454546</v>
      </c>
    </row>
    <row r="69" spans="1:24" s="18" customFormat="1" x14ac:dyDescent="0.25">
      <c r="A69" s="10" t="s">
        <v>118</v>
      </c>
      <c r="B69" s="11" t="s">
        <v>119</v>
      </c>
      <c r="C69" s="62">
        <v>-6350</v>
      </c>
      <c r="D69" s="62"/>
      <c r="E69" s="62"/>
      <c r="F69" s="62"/>
      <c r="G69" s="62"/>
      <c r="H69" s="62">
        <f t="shared" si="53"/>
        <v>0</v>
      </c>
      <c r="I69" s="36">
        <f t="shared" si="54"/>
        <v>0</v>
      </c>
      <c r="J69" s="62"/>
      <c r="K69" s="62"/>
      <c r="L69" s="62"/>
      <c r="M69" s="62"/>
      <c r="N69" s="62">
        <f t="shared" si="55"/>
        <v>0</v>
      </c>
      <c r="O69" s="36">
        <f t="shared" si="56"/>
        <v>0</v>
      </c>
      <c r="P69" s="62"/>
      <c r="Q69" s="62"/>
      <c r="R69" s="62"/>
      <c r="S69" s="62">
        <f>-Dez!K288</f>
        <v>-6308.1</v>
      </c>
      <c r="T69" s="62">
        <f t="shared" si="57"/>
        <v>-6308.1</v>
      </c>
      <c r="U69" s="36">
        <f t="shared" si="74"/>
        <v>0.99340157480314961</v>
      </c>
      <c r="V69" s="62">
        <f t="shared" si="59"/>
        <v>-6308.1</v>
      </c>
      <c r="W69" s="36">
        <f t="shared" si="60"/>
        <v>0.99340157480314961</v>
      </c>
    </row>
    <row r="70" spans="1:24" s="18" customFormat="1" x14ac:dyDescent="0.25">
      <c r="A70" s="10" t="s">
        <v>120</v>
      </c>
      <c r="B70" s="11" t="s">
        <v>121</v>
      </c>
      <c r="C70" s="62">
        <v>0</v>
      </c>
      <c r="D70" s="62"/>
      <c r="E70" s="62"/>
      <c r="F70" s="62"/>
      <c r="G70" s="62"/>
      <c r="H70" s="62">
        <f t="shared" si="53"/>
        <v>0</v>
      </c>
      <c r="I70" s="36" t="str">
        <f t="shared" si="54"/>
        <v>-</v>
      </c>
      <c r="J70" s="62"/>
      <c r="K70" s="62"/>
      <c r="L70" s="62"/>
      <c r="M70" s="62"/>
      <c r="N70" s="62">
        <f t="shared" si="55"/>
        <v>0</v>
      </c>
      <c r="O70" s="36" t="str">
        <f t="shared" si="56"/>
        <v>-</v>
      </c>
      <c r="P70" s="62"/>
      <c r="Q70" s="62"/>
      <c r="R70" s="62"/>
      <c r="S70" s="62">
        <v>0</v>
      </c>
      <c r="T70" s="62">
        <f t="shared" si="57"/>
        <v>0</v>
      </c>
      <c r="U70" s="36" t="str">
        <f t="shared" si="74"/>
        <v>-</v>
      </c>
      <c r="V70" s="62">
        <f t="shared" si="59"/>
        <v>0</v>
      </c>
      <c r="W70" s="36" t="str">
        <f t="shared" si="60"/>
        <v>-</v>
      </c>
    </row>
    <row r="71" spans="1:24" s="18" customFormat="1" x14ac:dyDescent="0.25">
      <c r="A71" s="10" t="s">
        <v>122</v>
      </c>
      <c r="B71" s="11" t="s">
        <v>123</v>
      </c>
      <c r="C71" s="62">
        <v>-10733.54</v>
      </c>
      <c r="D71" s="62"/>
      <c r="E71" s="62"/>
      <c r="F71" s="62"/>
      <c r="G71" s="62"/>
      <c r="H71" s="62">
        <f t="shared" si="53"/>
        <v>0</v>
      </c>
      <c r="I71" s="36">
        <f t="shared" si="54"/>
        <v>0</v>
      </c>
      <c r="J71" s="62"/>
      <c r="K71" s="62"/>
      <c r="L71" s="62"/>
      <c r="M71" s="62"/>
      <c r="N71" s="62">
        <f t="shared" si="55"/>
        <v>0</v>
      </c>
      <c r="O71" s="36">
        <f t="shared" si="56"/>
        <v>0</v>
      </c>
      <c r="P71" s="62"/>
      <c r="Q71" s="62"/>
      <c r="R71" s="62"/>
      <c r="S71" s="62">
        <f>-Dez!K292</f>
        <v>-8754.58</v>
      </c>
      <c r="T71" s="62">
        <f t="shared" si="57"/>
        <v>-8754.58</v>
      </c>
      <c r="U71" s="36">
        <f t="shared" si="74"/>
        <v>0.81562839473277216</v>
      </c>
      <c r="V71" s="62">
        <f t="shared" si="59"/>
        <v>-8754.58</v>
      </c>
      <c r="W71" s="36">
        <f t="shared" si="60"/>
        <v>0.81562839473277216</v>
      </c>
    </row>
    <row r="72" spans="1:24" s="9" customFormat="1" x14ac:dyDescent="0.25">
      <c r="A72" s="7" t="s">
        <v>124</v>
      </c>
      <c r="B72" s="8" t="s">
        <v>125</v>
      </c>
      <c r="C72" s="61">
        <f t="shared" ref="C72:G72" si="81">C73+C74+C80+C81+C82+C83+C84+C85+C86+C87</f>
        <v>-206060.52000000002</v>
      </c>
      <c r="D72" s="61">
        <f t="shared" si="81"/>
        <v>0</v>
      </c>
      <c r="E72" s="61">
        <f t="shared" si="81"/>
        <v>0</v>
      </c>
      <c r="F72" s="61">
        <f t="shared" si="81"/>
        <v>0</v>
      </c>
      <c r="G72" s="61">
        <f t="shared" si="81"/>
        <v>0</v>
      </c>
      <c r="H72" s="61">
        <f t="shared" si="53"/>
        <v>0</v>
      </c>
      <c r="I72" s="35">
        <f t="shared" si="54"/>
        <v>0</v>
      </c>
      <c r="J72" s="61">
        <f t="shared" ref="J72:M72" si="82">J73+J74+J80+J81+J82+J83+J84+J85+J86+J87</f>
        <v>0</v>
      </c>
      <c r="K72" s="61">
        <f t="shared" si="82"/>
        <v>0</v>
      </c>
      <c r="L72" s="61">
        <f t="shared" si="82"/>
        <v>0</v>
      </c>
      <c r="M72" s="61">
        <f t="shared" si="82"/>
        <v>0</v>
      </c>
      <c r="N72" s="61">
        <f t="shared" si="55"/>
        <v>0</v>
      </c>
      <c r="O72" s="35">
        <f t="shared" si="56"/>
        <v>0</v>
      </c>
      <c r="P72" s="61">
        <f t="shared" ref="P72:S72" si="83">P73+P74+P80+P81+P82+P83+P84+P85+P86+P87</f>
        <v>0</v>
      </c>
      <c r="Q72" s="61">
        <f t="shared" si="83"/>
        <v>0</v>
      </c>
      <c r="R72" s="61">
        <f t="shared" si="83"/>
        <v>0</v>
      </c>
      <c r="S72" s="61">
        <f t="shared" si="83"/>
        <v>-146798.07</v>
      </c>
      <c r="T72" s="61">
        <f t="shared" si="57"/>
        <v>-146798.07</v>
      </c>
      <c r="U72" s="35">
        <f t="shared" si="74"/>
        <v>0.71240269606230244</v>
      </c>
      <c r="V72" s="61">
        <f t="shared" si="59"/>
        <v>-146798.07</v>
      </c>
      <c r="W72" s="35">
        <f t="shared" si="60"/>
        <v>0.71240269606230244</v>
      </c>
      <c r="X72" s="102"/>
    </row>
    <row r="73" spans="1:24" s="18" customFormat="1" x14ac:dyDescent="0.25">
      <c r="A73" s="10" t="s">
        <v>126</v>
      </c>
      <c r="B73" s="11" t="s">
        <v>127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f t="shared" si="53"/>
        <v>0</v>
      </c>
      <c r="I73" s="36" t="str">
        <f t="shared" si="54"/>
        <v>-</v>
      </c>
      <c r="J73" s="62">
        <v>0</v>
      </c>
      <c r="K73" s="62">
        <v>0</v>
      </c>
      <c r="L73" s="62">
        <v>0</v>
      </c>
      <c r="M73" s="62">
        <v>0</v>
      </c>
      <c r="N73" s="62">
        <f t="shared" si="55"/>
        <v>0</v>
      </c>
      <c r="O73" s="36" t="str">
        <f t="shared" si="56"/>
        <v>-</v>
      </c>
      <c r="P73" s="62">
        <v>0</v>
      </c>
      <c r="Q73" s="62">
        <v>0</v>
      </c>
      <c r="R73" s="62">
        <v>0</v>
      </c>
      <c r="S73" s="62">
        <v>0</v>
      </c>
      <c r="T73" s="62">
        <f t="shared" si="57"/>
        <v>0</v>
      </c>
      <c r="U73" s="36" t="str">
        <f t="shared" si="74"/>
        <v>-</v>
      </c>
      <c r="V73" s="62">
        <f t="shared" si="59"/>
        <v>0</v>
      </c>
      <c r="W73" s="36" t="str">
        <f t="shared" si="60"/>
        <v>-</v>
      </c>
    </row>
    <row r="74" spans="1:24" s="18" customFormat="1" x14ac:dyDescent="0.25">
      <c r="A74" s="10" t="s">
        <v>128</v>
      </c>
      <c r="B74" s="11" t="s">
        <v>990</v>
      </c>
      <c r="C74" s="61">
        <f>SUM(C75:C79)</f>
        <v>-85000</v>
      </c>
      <c r="D74" s="61">
        <f>SUM(D75:D79)</f>
        <v>0</v>
      </c>
      <c r="E74" s="61">
        <f>SUM(E75:E79)</f>
        <v>0</v>
      </c>
      <c r="F74" s="61">
        <f>SUM(F75:F79)</f>
        <v>0</v>
      </c>
      <c r="G74" s="61">
        <f t="shared" ref="G74" si="84">SUM(G75:G79)</f>
        <v>0</v>
      </c>
      <c r="H74" s="61">
        <f t="shared" si="53"/>
        <v>0</v>
      </c>
      <c r="I74" s="35">
        <f t="shared" si="54"/>
        <v>0</v>
      </c>
      <c r="J74" s="61">
        <f>SUM(J75:J79)</f>
        <v>0</v>
      </c>
      <c r="K74" s="61">
        <f>SUM(K75:K79)</f>
        <v>0</v>
      </c>
      <c r="L74" s="61">
        <f>SUM(L75:L79)</f>
        <v>0</v>
      </c>
      <c r="M74" s="61">
        <f t="shared" ref="M74" si="85">SUM(M75:M79)</f>
        <v>0</v>
      </c>
      <c r="N74" s="61">
        <f t="shared" si="55"/>
        <v>0</v>
      </c>
      <c r="O74" s="35">
        <f t="shared" si="56"/>
        <v>0</v>
      </c>
      <c r="P74" s="61">
        <f>SUM(P75:P79)</f>
        <v>0</v>
      </c>
      <c r="Q74" s="61">
        <f>SUM(Q75:Q79)</f>
        <v>0</v>
      </c>
      <c r="R74" s="61">
        <f>SUM(R75:R79)</f>
        <v>0</v>
      </c>
      <c r="S74" s="61">
        <f t="shared" ref="S74" si="86">SUM(S75:S79)</f>
        <v>-71666.47</v>
      </c>
      <c r="T74" s="61">
        <f t="shared" si="57"/>
        <v>-71666.47</v>
      </c>
      <c r="U74" s="35">
        <f t="shared" si="74"/>
        <v>0.84313494117647059</v>
      </c>
      <c r="V74" s="61">
        <f t="shared" si="59"/>
        <v>-71666.47</v>
      </c>
      <c r="W74" s="35">
        <f t="shared" si="60"/>
        <v>0.84313494117647059</v>
      </c>
    </row>
    <row r="75" spans="1:24" s="18" customFormat="1" x14ac:dyDescent="0.25">
      <c r="A75" s="10" t="s">
        <v>129</v>
      </c>
      <c r="B75" s="11" t="s">
        <v>130</v>
      </c>
      <c r="C75" s="62">
        <v>-32000</v>
      </c>
      <c r="D75" s="62"/>
      <c r="E75" s="62"/>
      <c r="F75" s="62"/>
      <c r="G75" s="62"/>
      <c r="H75" s="62">
        <f t="shared" si="53"/>
        <v>0</v>
      </c>
      <c r="I75" s="36">
        <f t="shared" si="54"/>
        <v>0</v>
      </c>
      <c r="J75" s="62"/>
      <c r="K75" s="62"/>
      <c r="L75" s="62"/>
      <c r="M75" s="62"/>
      <c r="N75" s="62">
        <f t="shared" si="55"/>
        <v>0</v>
      </c>
      <c r="O75" s="36">
        <f t="shared" si="56"/>
        <v>0</v>
      </c>
      <c r="P75" s="62"/>
      <c r="Q75" s="62"/>
      <c r="R75" s="62"/>
      <c r="S75" s="62">
        <f>-Dez!K302</f>
        <v>-33515.42</v>
      </c>
      <c r="T75" s="62">
        <f t="shared" si="57"/>
        <v>-33515.42</v>
      </c>
      <c r="U75" s="36">
        <f t="shared" si="74"/>
        <v>1.047356875</v>
      </c>
      <c r="V75" s="62">
        <f t="shared" si="59"/>
        <v>-33515.42</v>
      </c>
      <c r="W75" s="36">
        <f t="shared" si="60"/>
        <v>1.047356875</v>
      </c>
    </row>
    <row r="76" spans="1:24" s="18" customFormat="1" x14ac:dyDescent="0.25">
      <c r="A76" s="10" t="s">
        <v>131</v>
      </c>
      <c r="B76" s="11" t="s">
        <v>132</v>
      </c>
      <c r="C76" s="62">
        <v>-36000</v>
      </c>
      <c r="D76" s="62"/>
      <c r="E76" s="62"/>
      <c r="F76" s="62"/>
      <c r="G76" s="62"/>
      <c r="H76" s="62">
        <f t="shared" si="53"/>
        <v>0</v>
      </c>
      <c r="I76" s="36">
        <f t="shared" si="54"/>
        <v>0</v>
      </c>
      <c r="J76" s="62"/>
      <c r="K76" s="62"/>
      <c r="L76" s="62"/>
      <c r="M76" s="62"/>
      <c r="N76" s="62">
        <f t="shared" si="55"/>
        <v>0</v>
      </c>
      <c r="O76" s="36">
        <f t="shared" si="56"/>
        <v>0</v>
      </c>
      <c r="P76" s="62"/>
      <c r="Q76" s="62"/>
      <c r="R76" s="62"/>
      <c r="S76" s="62">
        <f>-Dez!K301</f>
        <v>-31901.94</v>
      </c>
      <c r="T76" s="62">
        <f t="shared" si="57"/>
        <v>-31901.94</v>
      </c>
      <c r="U76" s="36">
        <f t="shared" si="74"/>
        <v>0.88616499999999998</v>
      </c>
      <c r="V76" s="62">
        <f t="shared" si="59"/>
        <v>-31901.94</v>
      </c>
      <c r="W76" s="36">
        <f t="shared" si="60"/>
        <v>0.88616499999999998</v>
      </c>
    </row>
    <row r="77" spans="1:24" s="18" customFormat="1" x14ac:dyDescent="0.25">
      <c r="A77" s="10" t="s">
        <v>133</v>
      </c>
      <c r="B77" s="11" t="s">
        <v>134</v>
      </c>
      <c r="C77" s="62">
        <v>0</v>
      </c>
      <c r="D77" s="62"/>
      <c r="E77" s="62"/>
      <c r="F77" s="62"/>
      <c r="G77" s="62"/>
      <c r="H77" s="62">
        <f t="shared" si="53"/>
        <v>0</v>
      </c>
      <c r="I77" s="36" t="str">
        <f t="shared" si="54"/>
        <v>-</v>
      </c>
      <c r="J77" s="62"/>
      <c r="K77" s="62"/>
      <c r="L77" s="62"/>
      <c r="M77" s="62"/>
      <c r="N77" s="62">
        <f t="shared" si="55"/>
        <v>0</v>
      </c>
      <c r="O77" s="36" t="str">
        <f t="shared" si="56"/>
        <v>-</v>
      </c>
      <c r="P77" s="62"/>
      <c r="Q77" s="62"/>
      <c r="R77" s="62"/>
      <c r="S77" s="62">
        <v>0</v>
      </c>
      <c r="T77" s="62">
        <f t="shared" si="57"/>
        <v>0</v>
      </c>
      <c r="U77" s="36" t="str">
        <f t="shared" si="74"/>
        <v>-</v>
      </c>
      <c r="V77" s="62">
        <f t="shared" si="59"/>
        <v>0</v>
      </c>
      <c r="W77" s="36" t="str">
        <f t="shared" si="60"/>
        <v>-</v>
      </c>
    </row>
    <row r="78" spans="1:24" s="18" customFormat="1" x14ac:dyDescent="0.25">
      <c r="A78" s="10" t="s">
        <v>135</v>
      </c>
      <c r="B78" s="11" t="s">
        <v>136</v>
      </c>
      <c r="C78" s="62">
        <v>-9000</v>
      </c>
      <c r="D78" s="62"/>
      <c r="E78" s="62"/>
      <c r="F78" s="62"/>
      <c r="G78" s="62"/>
      <c r="H78" s="62">
        <f t="shared" si="53"/>
        <v>0</v>
      </c>
      <c r="I78" s="36">
        <f t="shared" si="54"/>
        <v>0</v>
      </c>
      <c r="J78" s="62"/>
      <c r="K78" s="62"/>
      <c r="L78" s="62"/>
      <c r="M78" s="62"/>
      <c r="N78" s="62">
        <f t="shared" si="55"/>
        <v>0</v>
      </c>
      <c r="O78" s="36">
        <f t="shared" si="56"/>
        <v>0</v>
      </c>
      <c r="P78" s="62"/>
      <c r="Q78" s="62"/>
      <c r="R78" s="62"/>
      <c r="S78" s="62">
        <v>0</v>
      </c>
      <c r="T78" s="62">
        <f t="shared" si="57"/>
        <v>0</v>
      </c>
      <c r="U78" s="36">
        <f t="shared" si="74"/>
        <v>0</v>
      </c>
      <c r="V78" s="62">
        <f t="shared" si="59"/>
        <v>0</v>
      </c>
      <c r="W78" s="36">
        <f t="shared" si="60"/>
        <v>0</v>
      </c>
    </row>
    <row r="79" spans="1:24" s="18" customFormat="1" x14ac:dyDescent="0.25">
      <c r="A79" s="10" t="s">
        <v>137</v>
      </c>
      <c r="B79" s="11" t="s">
        <v>138</v>
      </c>
      <c r="C79" s="62">
        <v>-8000</v>
      </c>
      <c r="D79" s="62"/>
      <c r="E79" s="62"/>
      <c r="F79" s="62"/>
      <c r="G79" s="62"/>
      <c r="H79" s="62">
        <f t="shared" si="53"/>
        <v>0</v>
      </c>
      <c r="I79" s="36">
        <f t="shared" si="54"/>
        <v>0</v>
      </c>
      <c r="J79" s="62"/>
      <c r="K79" s="62"/>
      <c r="L79" s="62"/>
      <c r="M79" s="62"/>
      <c r="N79" s="62">
        <f t="shared" si="55"/>
        <v>0</v>
      </c>
      <c r="O79" s="36">
        <f t="shared" si="56"/>
        <v>0</v>
      </c>
      <c r="P79" s="62"/>
      <c r="Q79" s="62"/>
      <c r="R79" s="62"/>
      <c r="S79" s="62">
        <f>-Dez!K303</f>
        <v>-6249.11</v>
      </c>
      <c r="T79" s="62">
        <f t="shared" si="57"/>
        <v>-6249.11</v>
      </c>
      <c r="U79" s="36">
        <f t="shared" si="74"/>
        <v>0.78113874999999999</v>
      </c>
      <c r="V79" s="62">
        <f t="shared" si="59"/>
        <v>-6249.11</v>
      </c>
      <c r="W79" s="36">
        <f t="shared" si="60"/>
        <v>0.78113874999999999</v>
      </c>
    </row>
    <row r="80" spans="1:24" s="19" customFormat="1" x14ac:dyDescent="0.25">
      <c r="A80" s="10" t="s">
        <v>139</v>
      </c>
      <c r="B80" s="11" t="s">
        <v>140</v>
      </c>
      <c r="C80" s="62">
        <v>0</v>
      </c>
      <c r="D80" s="62"/>
      <c r="E80" s="62"/>
      <c r="F80" s="62"/>
      <c r="G80" s="62"/>
      <c r="H80" s="62">
        <f t="shared" ref="H80:H112" si="87">SUM(D80:G80)</f>
        <v>0</v>
      </c>
      <c r="I80" s="36" t="str">
        <f t="shared" ref="I80:I112" si="88">IF(C80=0,"-",H80/C80)</f>
        <v>-</v>
      </c>
      <c r="J80" s="62"/>
      <c r="K80" s="62"/>
      <c r="L80" s="62"/>
      <c r="M80" s="62"/>
      <c r="N80" s="62">
        <f t="shared" ref="N80:N112" si="89">SUM(J80:M80)</f>
        <v>0</v>
      </c>
      <c r="O80" s="36" t="str">
        <f t="shared" ref="O80:O112" si="90">IF(C80=0,"-",N80/C80)</f>
        <v>-</v>
      </c>
      <c r="P80" s="62"/>
      <c r="Q80" s="62"/>
      <c r="R80" s="62"/>
      <c r="S80" s="62">
        <v>0</v>
      </c>
      <c r="T80" s="62">
        <f t="shared" ref="T80:T112" si="91">SUM(P80:S80)</f>
        <v>0</v>
      </c>
      <c r="U80" s="36" t="str">
        <f t="shared" si="74"/>
        <v>-</v>
      </c>
      <c r="V80" s="62">
        <f t="shared" ref="V80:V112" si="92">H80+N80+T80</f>
        <v>0</v>
      </c>
      <c r="W80" s="36" t="str">
        <f t="shared" ref="W80:W112" si="93">IF(C80=0,"-",V80/C80)</f>
        <v>-</v>
      </c>
    </row>
    <row r="81" spans="1:23" s="18" customFormat="1" x14ac:dyDescent="0.25">
      <c r="A81" s="10" t="s">
        <v>141</v>
      </c>
      <c r="B81" s="11" t="s">
        <v>142</v>
      </c>
      <c r="C81" s="62">
        <v>0</v>
      </c>
      <c r="D81" s="62"/>
      <c r="E81" s="62"/>
      <c r="F81" s="62"/>
      <c r="G81" s="62"/>
      <c r="H81" s="62">
        <f t="shared" si="87"/>
        <v>0</v>
      </c>
      <c r="I81" s="36" t="str">
        <f t="shared" si="88"/>
        <v>-</v>
      </c>
      <c r="J81" s="62"/>
      <c r="K81" s="62"/>
      <c r="L81" s="62"/>
      <c r="M81" s="62"/>
      <c r="N81" s="62">
        <f t="shared" si="89"/>
        <v>0</v>
      </c>
      <c r="O81" s="36" t="str">
        <f t="shared" si="90"/>
        <v>-</v>
      </c>
      <c r="P81" s="62"/>
      <c r="Q81" s="62"/>
      <c r="R81" s="62"/>
      <c r="S81" s="62">
        <v>0</v>
      </c>
      <c r="T81" s="62">
        <f t="shared" si="91"/>
        <v>0</v>
      </c>
      <c r="U81" s="36" t="str">
        <f t="shared" si="74"/>
        <v>-</v>
      </c>
      <c r="V81" s="62">
        <f t="shared" si="92"/>
        <v>0</v>
      </c>
      <c r="W81" s="36" t="str">
        <f t="shared" si="93"/>
        <v>-</v>
      </c>
    </row>
    <row r="82" spans="1:23" s="18" customFormat="1" x14ac:dyDescent="0.25">
      <c r="A82" s="10" t="s">
        <v>143</v>
      </c>
      <c r="B82" s="11" t="s">
        <v>144</v>
      </c>
      <c r="C82" s="62">
        <v>-22000</v>
      </c>
      <c r="D82" s="62"/>
      <c r="E82" s="62"/>
      <c r="F82" s="62"/>
      <c r="G82" s="62"/>
      <c r="H82" s="62">
        <f t="shared" si="87"/>
        <v>0</v>
      </c>
      <c r="I82" s="36">
        <f t="shared" si="88"/>
        <v>0</v>
      </c>
      <c r="J82" s="62"/>
      <c r="K82" s="62"/>
      <c r="L82" s="62"/>
      <c r="M82" s="62"/>
      <c r="N82" s="62">
        <f t="shared" si="89"/>
        <v>0</v>
      </c>
      <c r="O82" s="36">
        <f t="shared" si="90"/>
        <v>0</v>
      </c>
      <c r="P82" s="62"/>
      <c r="Q82" s="62"/>
      <c r="R82" s="62"/>
      <c r="S82" s="62">
        <f>-Dez!K305</f>
        <v>-28165.55</v>
      </c>
      <c r="T82" s="62">
        <f t="shared" si="91"/>
        <v>-28165.55</v>
      </c>
      <c r="U82" s="36">
        <f t="shared" si="74"/>
        <v>1.2802522727272727</v>
      </c>
      <c r="V82" s="62">
        <f t="shared" si="92"/>
        <v>-28165.55</v>
      </c>
      <c r="W82" s="36">
        <f t="shared" si="93"/>
        <v>1.2802522727272727</v>
      </c>
    </row>
    <row r="83" spans="1:23" s="18" customFormat="1" x14ac:dyDescent="0.25">
      <c r="A83" s="10" t="s">
        <v>145</v>
      </c>
      <c r="B83" s="11" t="s">
        <v>146</v>
      </c>
      <c r="C83" s="62">
        <v>-9200</v>
      </c>
      <c r="D83" s="62"/>
      <c r="E83" s="62"/>
      <c r="F83" s="62"/>
      <c r="G83" s="62"/>
      <c r="H83" s="62">
        <f t="shared" si="87"/>
        <v>0</v>
      </c>
      <c r="I83" s="36">
        <f t="shared" si="88"/>
        <v>0</v>
      </c>
      <c r="J83" s="62"/>
      <c r="K83" s="62"/>
      <c r="L83" s="62"/>
      <c r="M83" s="62"/>
      <c r="N83" s="62">
        <f t="shared" si="89"/>
        <v>0</v>
      </c>
      <c r="O83" s="36">
        <f t="shared" si="90"/>
        <v>0</v>
      </c>
      <c r="P83" s="62"/>
      <c r="Q83" s="62"/>
      <c r="R83" s="62"/>
      <c r="S83" s="62">
        <f>-Dez!K311</f>
        <v>-7086.15</v>
      </c>
      <c r="T83" s="62">
        <f t="shared" si="91"/>
        <v>-7086.15</v>
      </c>
      <c r="U83" s="36">
        <f t="shared" si="74"/>
        <v>0.77023369565217392</v>
      </c>
      <c r="V83" s="62">
        <f t="shared" si="92"/>
        <v>-7086.15</v>
      </c>
      <c r="W83" s="36">
        <f t="shared" si="93"/>
        <v>0.77023369565217392</v>
      </c>
    </row>
    <row r="84" spans="1:23" s="19" customFormat="1" x14ac:dyDescent="0.25">
      <c r="A84" s="10" t="s">
        <v>147</v>
      </c>
      <c r="B84" s="11" t="s">
        <v>148</v>
      </c>
      <c r="C84" s="62">
        <v>-8000</v>
      </c>
      <c r="D84" s="62"/>
      <c r="E84" s="62"/>
      <c r="F84" s="62"/>
      <c r="G84" s="62"/>
      <c r="H84" s="62">
        <f t="shared" si="87"/>
        <v>0</v>
      </c>
      <c r="I84" s="36">
        <f t="shared" si="88"/>
        <v>0</v>
      </c>
      <c r="J84" s="62"/>
      <c r="K84" s="62"/>
      <c r="L84" s="62"/>
      <c r="M84" s="62"/>
      <c r="N84" s="62">
        <f t="shared" si="89"/>
        <v>0</v>
      </c>
      <c r="O84" s="36">
        <f t="shared" si="90"/>
        <v>0</v>
      </c>
      <c r="P84" s="62"/>
      <c r="Q84" s="62"/>
      <c r="R84" s="62"/>
      <c r="S84" s="62">
        <f>-Dez!I317+Dez!I322</f>
        <v>-15225.42</v>
      </c>
      <c r="T84" s="62">
        <f t="shared" si="91"/>
        <v>-15225.42</v>
      </c>
      <c r="U84" s="36">
        <f t="shared" si="74"/>
        <v>1.9031775</v>
      </c>
      <c r="V84" s="62">
        <f t="shared" si="92"/>
        <v>-15225.42</v>
      </c>
      <c r="W84" s="36">
        <f t="shared" si="93"/>
        <v>1.9031775</v>
      </c>
    </row>
    <row r="85" spans="1:23" s="18" customFormat="1" x14ac:dyDescent="0.25">
      <c r="A85" s="10" t="s">
        <v>149</v>
      </c>
      <c r="B85" s="11" t="s">
        <v>150</v>
      </c>
      <c r="C85" s="62">
        <v>0</v>
      </c>
      <c r="D85" s="62"/>
      <c r="E85" s="62"/>
      <c r="F85" s="62"/>
      <c r="G85" s="62"/>
      <c r="H85" s="62">
        <f t="shared" si="87"/>
        <v>0</v>
      </c>
      <c r="I85" s="36" t="str">
        <f t="shared" si="88"/>
        <v>-</v>
      </c>
      <c r="J85" s="62"/>
      <c r="K85" s="62"/>
      <c r="L85" s="62"/>
      <c r="M85" s="62"/>
      <c r="N85" s="62">
        <f t="shared" si="89"/>
        <v>0</v>
      </c>
      <c r="O85" s="36" t="str">
        <f t="shared" si="90"/>
        <v>-</v>
      </c>
      <c r="P85" s="62"/>
      <c r="Q85" s="62"/>
      <c r="R85" s="62"/>
      <c r="S85" s="62">
        <v>0</v>
      </c>
      <c r="T85" s="62">
        <f t="shared" si="91"/>
        <v>0</v>
      </c>
      <c r="U85" s="36" t="str">
        <f t="shared" si="74"/>
        <v>-</v>
      </c>
      <c r="V85" s="62">
        <f t="shared" si="92"/>
        <v>0</v>
      </c>
      <c r="W85" s="36" t="str">
        <f t="shared" si="93"/>
        <v>-</v>
      </c>
    </row>
    <row r="86" spans="1:23" s="19" customFormat="1" x14ac:dyDescent="0.25">
      <c r="A86" s="10" t="s">
        <v>151</v>
      </c>
      <c r="B86" s="11" t="s">
        <v>152</v>
      </c>
      <c r="C86" s="62">
        <v>-1500</v>
      </c>
      <c r="D86" s="62"/>
      <c r="E86" s="62"/>
      <c r="F86" s="62"/>
      <c r="G86" s="62"/>
      <c r="H86" s="62">
        <f t="shared" si="87"/>
        <v>0</v>
      </c>
      <c r="I86" s="36">
        <f t="shared" si="88"/>
        <v>0</v>
      </c>
      <c r="J86" s="62"/>
      <c r="K86" s="62"/>
      <c r="L86" s="62"/>
      <c r="M86" s="62"/>
      <c r="N86" s="62">
        <f t="shared" si="89"/>
        <v>0</v>
      </c>
      <c r="O86" s="36">
        <f t="shared" si="90"/>
        <v>0</v>
      </c>
      <c r="P86" s="62"/>
      <c r="Q86" s="62"/>
      <c r="R86" s="62"/>
      <c r="S86" s="62">
        <f>-Dez!I322</f>
        <v>-319.14</v>
      </c>
      <c r="T86" s="62">
        <f t="shared" si="91"/>
        <v>-319.14</v>
      </c>
      <c r="U86" s="36">
        <f t="shared" si="74"/>
        <v>0.21276</v>
      </c>
      <c r="V86" s="62">
        <f t="shared" si="92"/>
        <v>-319.14</v>
      </c>
      <c r="W86" s="36">
        <f t="shared" si="93"/>
        <v>0.21276</v>
      </c>
    </row>
    <row r="87" spans="1:23" s="18" customFormat="1" x14ac:dyDescent="0.25">
      <c r="A87" s="10" t="s">
        <v>153</v>
      </c>
      <c r="B87" s="11" t="s">
        <v>154</v>
      </c>
      <c r="C87" s="61">
        <f>SUM(C88:C90)</f>
        <v>-80360.52</v>
      </c>
      <c r="D87" s="61">
        <f>SUM(D88:D90)</f>
        <v>0</v>
      </c>
      <c r="E87" s="61">
        <f>SUM(E88:E90)</f>
        <v>0</v>
      </c>
      <c r="F87" s="61">
        <f>SUM(F88:F90)</f>
        <v>0</v>
      </c>
      <c r="G87" s="61">
        <f t="shared" ref="G87" si="94">SUM(G88:G90)</f>
        <v>0</v>
      </c>
      <c r="H87" s="61">
        <f t="shared" si="87"/>
        <v>0</v>
      </c>
      <c r="I87" s="35">
        <f t="shared" si="88"/>
        <v>0</v>
      </c>
      <c r="J87" s="61">
        <f>SUM(J88:J90)</f>
        <v>0</v>
      </c>
      <c r="K87" s="61">
        <f>SUM(K88:K90)</f>
        <v>0</v>
      </c>
      <c r="L87" s="61">
        <f>SUM(L88:L90)</f>
        <v>0</v>
      </c>
      <c r="M87" s="61">
        <f t="shared" ref="M87" si="95">SUM(M88:M90)</f>
        <v>0</v>
      </c>
      <c r="N87" s="61">
        <f t="shared" si="89"/>
        <v>0</v>
      </c>
      <c r="O87" s="35">
        <f t="shared" si="90"/>
        <v>0</v>
      </c>
      <c r="P87" s="61">
        <f>SUM(P88:P90)</f>
        <v>0</v>
      </c>
      <c r="Q87" s="61">
        <f>SUM(Q88:Q90)</f>
        <v>0</v>
      </c>
      <c r="R87" s="61">
        <f>SUM(R88:R90)</f>
        <v>0</v>
      </c>
      <c r="S87" s="61">
        <f t="shared" ref="S87" si="96">SUM(S88:S90)</f>
        <v>-24335.34</v>
      </c>
      <c r="T87" s="61">
        <f t="shared" si="91"/>
        <v>-24335.34</v>
      </c>
      <c r="U87" s="35">
        <f t="shared" si="74"/>
        <v>0.30282705985476449</v>
      </c>
      <c r="V87" s="61">
        <f t="shared" si="92"/>
        <v>-24335.34</v>
      </c>
      <c r="W87" s="35">
        <f t="shared" si="93"/>
        <v>0.30282705985476449</v>
      </c>
    </row>
    <row r="88" spans="1:23" s="18" customFormat="1" ht="15" x14ac:dyDescent="0.25">
      <c r="A88" s="10" t="s">
        <v>155</v>
      </c>
      <c r="B88" s="11" t="s">
        <v>156</v>
      </c>
      <c r="C88" s="86">
        <v>-1400</v>
      </c>
      <c r="D88" s="62"/>
      <c r="E88" s="62"/>
      <c r="F88" s="62"/>
      <c r="G88" s="62"/>
      <c r="H88" s="62">
        <f t="shared" si="87"/>
        <v>0</v>
      </c>
      <c r="I88" s="36">
        <f t="shared" si="88"/>
        <v>0</v>
      </c>
      <c r="J88" s="62"/>
      <c r="K88" s="62"/>
      <c r="L88" s="62"/>
      <c r="M88" s="62"/>
      <c r="N88" s="62">
        <f t="shared" si="89"/>
        <v>0</v>
      </c>
      <c r="O88" s="36">
        <f t="shared" si="90"/>
        <v>0</v>
      </c>
      <c r="P88" s="62"/>
      <c r="Q88" s="62"/>
      <c r="R88" s="62"/>
      <c r="S88" s="62">
        <v>0</v>
      </c>
      <c r="T88" s="62">
        <f t="shared" si="91"/>
        <v>0</v>
      </c>
      <c r="U88" s="36">
        <f t="shared" si="74"/>
        <v>0</v>
      </c>
      <c r="V88" s="62">
        <f t="shared" si="92"/>
        <v>0</v>
      </c>
      <c r="W88" s="36">
        <f t="shared" si="93"/>
        <v>0</v>
      </c>
    </row>
    <row r="89" spans="1:23" s="19" customFormat="1" ht="15" x14ac:dyDescent="0.25">
      <c r="A89" s="10" t="s">
        <v>157</v>
      </c>
      <c r="B89" s="11" t="s">
        <v>158</v>
      </c>
      <c r="C89" s="86">
        <v>0</v>
      </c>
      <c r="D89" s="62"/>
      <c r="E89" s="62"/>
      <c r="F89" s="62"/>
      <c r="G89" s="62"/>
      <c r="H89" s="62">
        <f t="shared" si="87"/>
        <v>0</v>
      </c>
      <c r="I89" s="36" t="str">
        <f t="shared" si="88"/>
        <v>-</v>
      </c>
      <c r="J89" s="62"/>
      <c r="K89" s="62"/>
      <c r="L89" s="62"/>
      <c r="M89" s="62"/>
      <c r="N89" s="62">
        <f t="shared" si="89"/>
        <v>0</v>
      </c>
      <c r="O89" s="36" t="str">
        <f t="shared" si="90"/>
        <v>-</v>
      </c>
      <c r="P89" s="62"/>
      <c r="Q89" s="62"/>
      <c r="R89" s="62"/>
      <c r="S89" s="62">
        <f>-1468-5940-Dez!K366</f>
        <v>-24003.05</v>
      </c>
      <c r="T89" s="62">
        <f t="shared" si="91"/>
        <v>-24003.05</v>
      </c>
      <c r="U89" s="36" t="str">
        <f t="shared" ref="U89:U123" si="97">IF(C89=0,"-",T89/C89)</f>
        <v>-</v>
      </c>
      <c r="V89" s="62">
        <f t="shared" si="92"/>
        <v>-24003.05</v>
      </c>
      <c r="W89" s="36" t="str">
        <f t="shared" si="93"/>
        <v>-</v>
      </c>
    </row>
    <row r="90" spans="1:23" s="19" customFormat="1" ht="15" x14ac:dyDescent="0.25">
      <c r="A90" s="10" t="s">
        <v>159</v>
      </c>
      <c r="B90" s="11" t="s">
        <v>160</v>
      </c>
      <c r="C90" s="86">
        <v>-78960.52</v>
      </c>
      <c r="D90" s="62"/>
      <c r="E90" s="62"/>
      <c r="F90" s="62"/>
      <c r="G90" s="62"/>
      <c r="H90" s="62">
        <f t="shared" si="87"/>
        <v>0</v>
      </c>
      <c r="I90" s="36">
        <f t="shared" si="88"/>
        <v>0</v>
      </c>
      <c r="J90" s="62"/>
      <c r="K90" s="62"/>
      <c r="L90" s="62"/>
      <c r="M90" s="62"/>
      <c r="N90" s="62">
        <f t="shared" si="89"/>
        <v>0</v>
      </c>
      <c r="O90" s="36">
        <f t="shared" si="90"/>
        <v>0</v>
      </c>
      <c r="P90" s="62"/>
      <c r="Q90" s="62"/>
      <c r="R90" s="62"/>
      <c r="S90" s="62">
        <f>-Dez!K381</f>
        <v>-332.29</v>
      </c>
      <c r="T90" s="62">
        <f t="shared" si="91"/>
        <v>-332.29</v>
      </c>
      <c r="U90" s="36">
        <f t="shared" si="97"/>
        <v>4.2083056190612726E-3</v>
      </c>
      <c r="V90" s="62">
        <f t="shared" si="92"/>
        <v>-332.29</v>
      </c>
      <c r="W90" s="36">
        <f t="shared" si="93"/>
        <v>4.2083056190612726E-3</v>
      </c>
    </row>
    <row r="91" spans="1:23" s="49" customFormat="1" x14ac:dyDescent="0.25">
      <c r="A91" s="7" t="s">
        <v>161</v>
      </c>
      <c r="B91" s="8" t="s">
        <v>162</v>
      </c>
      <c r="C91" s="61">
        <f>SUM(C92:C97)</f>
        <v>-113000</v>
      </c>
      <c r="D91" s="61">
        <f>SUM(D92:D97)</f>
        <v>0</v>
      </c>
      <c r="E91" s="61">
        <f>SUM(E92:E97)</f>
        <v>0</v>
      </c>
      <c r="F91" s="61">
        <f>SUM(F92:F97)</f>
        <v>0</v>
      </c>
      <c r="G91" s="61">
        <f t="shared" ref="G91" si="98">SUM(G92:G97)</f>
        <v>0</v>
      </c>
      <c r="H91" s="61">
        <f t="shared" ref="H91:H98" si="99">SUM(D91:G91)</f>
        <v>0</v>
      </c>
      <c r="I91" s="35">
        <f t="shared" ref="I91:I97" si="100">IF(C91=0,"-",H91/C91)</f>
        <v>0</v>
      </c>
      <c r="J91" s="61">
        <f>SUM(J92:J97)</f>
        <v>0</v>
      </c>
      <c r="K91" s="61">
        <f>SUM(K92:K97)</f>
        <v>0</v>
      </c>
      <c r="L91" s="61">
        <f>SUM(L92:L97)</f>
        <v>0</v>
      </c>
      <c r="M91" s="61">
        <f t="shared" ref="M91" si="101">SUM(M92:M97)</f>
        <v>0</v>
      </c>
      <c r="N91" s="61">
        <f t="shared" ref="N91:N98" si="102">SUM(J91:M91)</f>
        <v>0</v>
      </c>
      <c r="O91" s="35">
        <f t="shared" si="90"/>
        <v>0</v>
      </c>
      <c r="P91" s="61">
        <f>SUM(P92:P97)</f>
        <v>0</v>
      </c>
      <c r="Q91" s="61">
        <f>SUM(Q92:Q97)</f>
        <v>0</v>
      </c>
      <c r="R91" s="61">
        <f>SUM(R92:R97)</f>
        <v>0</v>
      </c>
      <c r="S91" s="61">
        <f t="shared" ref="S91" si="103">SUM(S92:S97)</f>
        <v>-20736.719999999998</v>
      </c>
      <c r="T91" s="61">
        <f t="shared" si="91"/>
        <v>-20736.719999999998</v>
      </c>
      <c r="U91" s="35">
        <f t="shared" si="97"/>
        <v>0.18351079646017696</v>
      </c>
      <c r="V91" s="61">
        <f t="shared" si="92"/>
        <v>-20736.719999999998</v>
      </c>
      <c r="W91" s="35">
        <f t="shared" si="93"/>
        <v>0.18351079646017696</v>
      </c>
    </row>
    <row r="92" spans="1:23" s="19" customFormat="1" ht="28.8" x14ac:dyDescent="0.25">
      <c r="A92" s="10" t="s">
        <v>163</v>
      </c>
      <c r="B92" s="11" t="s">
        <v>164</v>
      </c>
      <c r="C92" s="62">
        <v>-35000</v>
      </c>
      <c r="D92" s="62"/>
      <c r="E92" s="62"/>
      <c r="F92" s="62"/>
      <c r="G92" s="62"/>
      <c r="H92" s="62">
        <f t="shared" si="99"/>
        <v>0</v>
      </c>
      <c r="I92" s="36">
        <f t="shared" si="100"/>
        <v>0</v>
      </c>
      <c r="J92" s="62"/>
      <c r="K92" s="62"/>
      <c r="L92" s="62"/>
      <c r="M92" s="62"/>
      <c r="N92" s="62">
        <f t="shared" si="102"/>
        <v>0</v>
      </c>
      <c r="O92" s="36">
        <f t="shared" si="90"/>
        <v>0</v>
      </c>
      <c r="P92" s="62"/>
      <c r="Q92" s="62"/>
      <c r="R92" s="62"/>
      <c r="S92" s="62">
        <f>-Dez!K327</f>
        <v>-20585.009999999998</v>
      </c>
      <c r="T92" s="62">
        <f t="shared" si="91"/>
        <v>-20585.009999999998</v>
      </c>
      <c r="U92" s="36">
        <f t="shared" si="97"/>
        <v>0.58814314285714286</v>
      </c>
      <c r="V92" s="62">
        <f t="shared" si="92"/>
        <v>-20585.009999999998</v>
      </c>
      <c r="W92" s="36">
        <f t="shared" si="93"/>
        <v>0.58814314285714286</v>
      </c>
    </row>
    <row r="93" spans="1:23" s="19" customFormat="1" x14ac:dyDescent="0.25">
      <c r="A93" s="10" t="s">
        <v>165</v>
      </c>
      <c r="B93" s="11" t="s">
        <v>166</v>
      </c>
      <c r="C93" s="62">
        <v>-3000</v>
      </c>
      <c r="D93" s="62"/>
      <c r="E93" s="62"/>
      <c r="F93" s="62"/>
      <c r="G93" s="62"/>
      <c r="H93" s="62">
        <f t="shared" si="99"/>
        <v>0</v>
      </c>
      <c r="I93" s="36">
        <f t="shared" si="100"/>
        <v>0</v>
      </c>
      <c r="J93" s="62"/>
      <c r="K93" s="62"/>
      <c r="L93" s="62"/>
      <c r="M93" s="62"/>
      <c r="N93" s="62">
        <f t="shared" si="102"/>
        <v>0</v>
      </c>
      <c r="O93" s="36">
        <f t="shared" si="90"/>
        <v>0</v>
      </c>
      <c r="P93" s="62"/>
      <c r="Q93" s="62"/>
      <c r="R93" s="62"/>
      <c r="S93" s="62">
        <v>0</v>
      </c>
      <c r="T93" s="62">
        <f t="shared" si="91"/>
        <v>0</v>
      </c>
      <c r="U93" s="36">
        <f t="shared" si="97"/>
        <v>0</v>
      </c>
      <c r="V93" s="62">
        <f t="shared" si="92"/>
        <v>0</v>
      </c>
      <c r="W93" s="36">
        <f t="shared" si="93"/>
        <v>0</v>
      </c>
    </row>
    <row r="94" spans="1:23" s="19" customFormat="1" x14ac:dyDescent="0.25">
      <c r="A94" s="10" t="s">
        <v>167</v>
      </c>
      <c r="B94" s="11" t="s">
        <v>168</v>
      </c>
      <c r="C94" s="62">
        <v>-70000</v>
      </c>
      <c r="D94" s="62"/>
      <c r="E94" s="62"/>
      <c r="F94" s="62"/>
      <c r="G94" s="62"/>
      <c r="H94" s="62">
        <f t="shared" si="99"/>
        <v>0</v>
      </c>
      <c r="I94" s="36">
        <f t="shared" si="100"/>
        <v>0</v>
      </c>
      <c r="J94" s="62"/>
      <c r="K94" s="62"/>
      <c r="L94" s="62"/>
      <c r="M94" s="62"/>
      <c r="N94" s="62">
        <f t="shared" si="102"/>
        <v>0</v>
      </c>
      <c r="O94" s="36">
        <f t="shared" si="90"/>
        <v>0</v>
      </c>
      <c r="P94" s="62"/>
      <c r="Q94" s="62"/>
      <c r="R94" s="62"/>
      <c r="S94" s="62">
        <v>0</v>
      </c>
      <c r="T94" s="62">
        <f t="shared" si="91"/>
        <v>0</v>
      </c>
      <c r="U94" s="36">
        <f t="shared" si="97"/>
        <v>0</v>
      </c>
      <c r="V94" s="62">
        <f t="shared" si="92"/>
        <v>0</v>
      </c>
      <c r="W94" s="36">
        <f t="shared" si="93"/>
        <v>0</v>
      </c>
    </row>
    <row r="95" spans="1:23" s="19" customFormat="1" x14ac:dyDescent="0.25">
      <c r="A95" s="10" t="s">
        <v>169</v>
      </c>
      <c r="B95" s="11" t="s">
        <v>170</v>
      </c>
      <c r="C95" s="62">
        <v>-5000</v>
      </c>
      <c r="D95" s="62"/>
      <c r="E95" s="62"/>
      <c r="F95" s="62"/>
      <c r="G95" s="62"/>
      <c r="H95" s="62">
        <f t="shared" si="99"/>
        <v>0</v>
      </c>
      <c r="I95" s="36">
        <f t="shared" si="100"/>
        <v>0</v>
      </c>
      <c r="J95" s="62"/>
      <c r="K95" s="62"/>
      <c r="L95" s="62"/>
      <c r="M95" s="62"/>
      <c r="N95" s="62">
        <f t="shared" si="102"/>
        <v>0</v>
      </c>
      <c r="O95" s="36">
        <f t="shared" si="90"/>
        <v>0</v>
      </c>
      <c r="P95" s="62"/>
      <c r="Q95" s="62"/>
      <c r="R95" s="62"/>
      <c r="S95" s="62">
        <f>-Dez!K334</f>
        <v>-151.71</v>
      </c>
      <c r="T95" s="62">
        <f t="shared" si="91"/>
        <v>-151.71</v>
      </c>
      <c r="U95" s="36">
        <f t="shared" si="97"/>
        <v>3.0342000000000001E-2</v>
      </c>
      <c r="V95" s="62">
        <f t="shared" si="92"/>
        <v>-151.71</v>
      </c>
      <c r="W95" s="36">
        <f t="shared" si="93"/>
        <v>3.0342000000000001E-2</v>
      </c>
    </row>
    <row r="96" spans="1:23" s="19" customFormat="1" x14ac:dyDescent="0.25">
      <c r="A96" s="10" t="s">
        <v>171</v>
      </c>
      <c r="B96" s="51" t="s">
        <v>172</v>
      </c>
      <c r="C96" s="62">
        <v>0</v>
      </c>
      <c r="D96" s="62"/>
      <c r="E96" s="62"/>
      <c r="F96" s="62"/>
      <c r="G96" s="62"/>
      <c r="H96" s="62">
        <f t="shared" si="99"/>
        <v>0</v>
      </c>
      <c r="I96" s="36" t="str">
        <f t="shared" si="100"/>
        <v>-</v>
      </c>
      <c r="J96" s="62"/>
      <c r="K96" s="62"/>
      <c r="L96" s="62"/>
      <c r="M96" s="62"/>
      <c r="N96" s="62">
        <f t="shared" si="102"/>
        <v>0</v>
      </c>
      <c r="O96" s="36" t="str">
        <f>IF(C96=0,"-",N96/C96)</f>
        <v>-</v>
      </c>
      <c r="P96" s="62"/>
      <c r="Q96" s="62"/>
      <c r="R96" s="62"/>
      <c r="S96" s="62">
        <v>0</v>
      </c>
      <c r="T96" s="62">
        <f>SUM(P96:S96)</f>
        <v>0</v>
      </c>
      <c r="U96" s="36" t="str">
        <f>IF(C96=0,"-",T96/C96)</f>
        <v>-</v>
      </c>
      <c r="V96" s="62">
        <f>H96+N96+T96</f>
        <v>0</v>
      </c>
      <c r="W96" s="36" t="str">
        <f>IF(C96=0,"-",V96/C96)</f>
        <v>-</v>
      </c>
    </row>
    <row r="97" spans="1:23" s="19" customFormat="1" x14ac:dyDescent="0.25">
      <c r="A97" s="10" t="s">
        <v>173</v>
      </c>
      <c r="B97" s="11" t="s">
        <v>174</v>
      </c>
      <c r="C97" s="62">
        <v>0</v>
      </c>
      <c r="D97" s="62"/>
      <c r="E97" s="62"/>
      <c r="F97" s="62"/>
      <c r="G97" s="62"/>
      <c r="H97" s="62">
        <f t="shared" si="99"/>
        <v>0</v>
      </c>
      <c r="I97" s="36" t="str">
        <f t="shared" si="100"/>
        <v>-</v>
      </c>
      <c r="J97" s="62"/>
      <c r="K97" s="62"/>
      <c r="L97" s="62"/>
      <c r="M97" s="62"/>
      <c r="N97" s="62">
        <f t="shared" si="102"/>
        <v>0</v>
      </c>
      <c r="O97" s="36" t="str">
        <f t="shared" si="90"/>
        <v>-</v>
      </c>
      <c r="P97" s="62"/>
      <c r="Q97" s="62"/>
      <c r="R97" s="62"/>
      <c r="S97" s="62">
        <v>0</v>
      </c>
      <c r="T97" s="62">
        <f t="shared" si="91"/>
        <v>0</v>
      </c>
      <c r="U97" s="36" t="str">
        <f t="shared" si="97"/>
        <v>-</v>
      </c>
      <c r="V97" s="62">
        <f t="shared" si="92"/>
        <v>0</v>
      </c>
      <c r="W97" s="36" t="str">
        <f t="shared" si="93"/>
        <v>-</v>
      </c>
    </row>
    <row r="98" spans="1:23" s="9" customFormat="1" x14ac:dyDescent="0.25">
      <c r="A98" s="7" t="s">
        <v>175</v>
      </c>
      <c r="B98" s="8" t="s">
        <v>176</v>
      </c>
      <c r="C98" s="61">
        <f>C99+C111+C120+C127+C133</f>
        <v>-250800</v>
      </c>
      <c r="D98" s="61">
        <f>D99+D111+D120+D127+D133</f>
        <v>0</v>
      </c>
      <c r="E98" s="61">
        <f>E99+E111+E120+E127+E133</f>
        <v>0</v>
      </c>
      <c r="F98" s="61">
        <f>F99+F111+F120+F127+F133</f>
        <v>0</v>
      </c>
      <c r="G98" s="61">
        <f>G99+G111+G120+G127+G133</f>
        <v>0</v>
      </c>
      <c r="H98" s="61">
        <f t="shared" si="99"/>
        <v>0</v>
      </c>
      <c r="I98" s="35">
        <f t="shared" si="88"/>
        <v>0</v>
      </c>
      <c r="J98" s="61">
        <f>J99+J111+J120+J127+J133</f>
        <v>0</v>
      </c>
      <c r="K98" s="61">
        <f>K99+K111+K120+K127+K133</f>
        <v>0</v>
      </c>
      <c r="L98" s="61">
        <f>L99+L111+L120+L127+L133</f>
        <v>0</v>
      </c>
      <c r="M98" s="61">
        <f>M99+M111+M120+M127+M133</f>
        <v>0</v>
      </c>
      <c r="N98" s="61">
        <f t="shared" si="102"/>
        <v>0</v>
      </c>
      <c r="O98" s="35">
        <f t="shared" si="90"/>
        <v>0</v>
      </c>
      <c r="P98" s="61">
        <f t="shared" ref="P98:S98" si="104">P99+P111+P120+P127+P133</f>
        <v>0</v>
      </c>
      <c r="Q98" s="61">
        <f t="shared" si="104"/>
        <v>0</v>
      </c>
      <c r="R98" s="61">
        <f t="shared" si="104"/>
        <v>0</v>
      </c>
      <c r="S98" s="61">
        <f t="shared" si="104"/>
        <v>-16843.97</v>
      </c>
      <c r="T98" s="61">
        <f>SUM(P98:S98)</f>
        <v>-16843.97</v>
      </c>
      <c r="U98" s="35">
        <f>IF(C98=0,"-",T98/C98)</f>
        <v>6.7160964912280713E-2</v>
      </c>
      <c r="V98" s="61">
        <f>H98+N98+T98</f>
        <v>-16843.97</v>
      </c>
      <c r="W98" s="35">
        <f>IF(C98=0,"-",V98/C98)</f>
        <v>6.7160964912280713E-2</v>
      </c>
    </row>
    <row r="99" spans="1:23" s="9" customFormat="1" x14ac:dyDescent="0.25">
      <c r="A99" s="7" t="s">
        <v>177</v>
      </c>
      <c r="B99" s="8" t="s">
        <v>178</v>
      </c>
      <c r="C99" s="61">
        <f>SUM(C100:C110)</f>
        <v>-85000</v>
      </c>
      <c r="D99" s="61">
        <f t="shared" ref="D99:G99" si="105">SUM(D100:D110)</f>
        <v>0</v>
      </c>
      <c r="E99" s="61">
        <f t="shared" si="105"/>
        <v>0</v>
      </c>
      <c r="F99" s="61">
        <f t="shared" si="105"/>
        <v>0</v>
      </c>
      <c r="G99" s="61">
        <f t="shared" si="105"/>
        <v>0</v>
      </c>
      <c r="H99" s="61">
        <f t="shared" si="87"/>
        <v>0</v>
      </c>
      <c r="I99" s="35">
        <f t="shared" si="88"/>
        <v>0</v>
      </c>
      <c r="J99" s="61">
        <f t="shared" ref="J99:M99" si="106">SUM(J100:J110)</f>
        <v>0</v>
      </c>
      <c r="K99" s="61">
        <f t="shared" si="106"/>
        <v>0</v>
      </c>
      <c r="L99" s="61">
        <f t="shared" si="106"/>
        <v>0</v>
      </c>
      <c r="M99" s="61">
        <f t="shared" si="106"/>
        <v>0</v>
      </c>
      <c r="N99" s="61">
        <f t="shared" si="89"/>
        <v>0</v>
      </c>
      <c r="O99" s="35">
        <f t="shared" si="90"/>
        <v>0</v>
      </c>
      <c r="P99" s="61">
        <f t="shared" ref="P99:S99" si="107">SUM(P100:P110)</f>
        <v>0</v>
      </c>
      <c r="Q99" s="61">
        <f t="shared" si="107"/>
        <v>0</v>
      </c>
      <c r="R99" s="61">
        <f t="shared" si="107"/>
        <v>0</v>
      </c>
      <c r="S99" s="61">
        <f t="shared" si="107"/>
        <v>0</v>
      </c>
      <c r="T99" s="61">
        <f t="shared" si="91"/>
        <v>0</v>
      </c>
      <c r="U99" s="35">
        <f t="shared" si="97"/>
        <v>0</v>
      </c>
      <c r="V99" s="61">
        <f t="shared" si="92"/>
        <v>0</v>
      </c>
      <c r="W99" s="35">
        <f t="shared" si="93"/>
        <v>0</v>
      </c>
    </row>
    <row r="100" spans="1:23" s="18" customFormat="1" x14ac:dyDescent="0.25">
      <c r="A100" s="10" t="s">
        <v>179</v>
      </c>
      <c r="B100" s="51" t="s">
        <v>180</v>
      </c>
      <c r="C100" s="62">
        <v>0</v>
      </c>
      <c r="D100" s="62"/>
      <c r="E100" s="62"/>
      <c r="F100" s="62"/>
      <c r="G100" s="62"/>
      <c r="H100" s="62">
        <f t="shared" si="87"/>
        <v>0</v>
      </c>
      <c r="I100" s="36" t="str">
        <f t="shared" si="88"/>
        <v>-</v>
      </c>
      <c r="J100" s="62"/>
      <c r="K100" s="62"/>
      <c r="L100" s="62"/>
      <c r="M100" s="62"/>
      <c r="N100" s="62">
        <f t="shared" si="89"/>
        <v>0</v>
      </c>
      <c r="O100" s="36" t="str">
        <f t="shared" si="90"/>
        <v>-</v>
      </c>
      <c r="P100" s="62"/>
      <c r="Q100" s="62"/>
      <c r="R100" s="62"/>
      <c r="S100" s="62">
        <v>0</v>
      </c>
      <c r="T100" s="62">
        <f t="shared" si="91"/>
        <v>0</v>
      </c>
      <c r="U100" s="36" t="str">
        <f t="shared" si="97"/>
        <v>-</v>
      </c>
      <c r="V100" s="62">
        <f t="shared" si="92"/>
        <v>0</v>
      </c>
      <c r="W100" s="36" t="str">
        <f t="shared" si="93"/>
        <v>-</v>
      </c>
    </row>
    <row r="101" spans="1:23" s="18" customFormat="1" x14ac:dyDescent="0.25">
      <c r="A101" s="10" t="s">
        <v>181</v>
      </c>
      <c r="B101" s="51" t="s">
        <v>182</v>
      </c>
      <c r="C101" s="62">
        <v>0</v>
      </c>
      <c r="D101" s="62"/>
      <c r="E101" s="62"/>
      <c r="F101" s="62"/>
      <c r="G101" s="62"/>
      <c r="H101" s="62">
        <f t="shared" si="87"/>
        <v>0</v>
      </c>
      <c r="I101" s="36" t="str">
        <f t="shared" si="88"/>
        <v>-</v>
      </c>
      <c r="J101" s="62"/>
      <c r="K101" s="62"/>
      <c r="L101" s="62"/>
      <c r="M101" s="62"/>
      <c r="N101" s="62">
        <f t="shared" si="89"/>
        <v>0</v>
      </c>
      <c r="O101" s="36" t="str">
        <f t="shared" si="90"/>
        <v>-</v>
      </c>
      <c r="P101" s="62"/>
      <c r="Q101" s="62"/>
      <c r="R101" s="62"/>
      <c r="S101" s="62">
        <v>0</v>
      </c>
      <c r="T101" s="62">
        <f t="shared" si="91"/>
        <v>0</v>
      </c>
      <c r="U101" s="36" t="str">
        <f t="shared" si="97"/>
        <v>-</v>
      </c>
      <c r="V101" s="62">
        <f t="shared" si="92"/>
        <v>0</v>
      </c>
      <c r="W101" s="36" t="str">
        <f t="shared" si="93"/>
        <v>-</v>
      </c>
    </row>
    <row r="102" spans="1:23" s="18" customFormat="1" x14ac:dyDescent="0.25">
      <c r="A102" s="10" t="s">
        <v>183</v>
      </c>
      <c r="B102" s="51" t="s">
        <v>184</v>
      </c>
      <c r="C102" s="62">
        <v>0</v>
      </c>
      <c r="D102" s="62"/>
      <c r="E102" s="62"/>
      <c r="F102" s="62"/>
      <c r="G102" s="62"/>
      <c r="H102" s="62">
        <f t="shared" si="87"/>
        <v>0</v>
      </c>
      <c r="I102" s="36" t="str">
        <f t="shared" si="88"/>
        <v>-</v>
      </c>
      <c r="J102" s="62"/>
      <c r="K102" s="62"/>
      <c r="L102" s="62"/>
      <c r="M102" s="62"/>
      <c r="N102" s="62">
        <f t="shared" si="89"/>
        <v>0</v>
      </c>
      <c r="O102" s="36" t="str">
        <f t="shared" si="90"/>
        <v>-</v>
      </c>
      <c r="P102" s="62"/>
      <c r="Q102" s="62"/>
      <c r="R102" s="62"/>
      <c r="S102" s="62">
        <v>0</v>
      </c>
      <c r="T102" s="62">
        <f t="shared" si="91"/>
        <v>0</v>
      </c>
      <c r="U102" s="36" t="str">
        <f t="shared" si="97"/>
        <v>-</v>
      </c>
      <c r="V102" s="62">
        <f t="shared" si="92"/>
        <v>0</v>
      </c>
      <c r="W102" s="36" t="str">
        <f t="shared" si="93"/>
        <v>-</v>
      </c>
    </row>
    <row r="103" spans="1:23" s="18" customFormat="1" x14ac:dyDescent="0.25">
      <c r="A103" s="10" t="s">
        <v>185</v>
      </c>
      <c r="B103" s="51" t="s">
        <v>186</v>
      </c>
      <c r="C103" s="62">
        <v>-15000</v>
      </c>
      <c r="D103" s="62"/>
      <c r="E103" s="62"/>
      <c r="F103" s="62"/>
      <c r="G103" s="62"/>
      <c r="H103" s="62">
        <f t="shared" si="87"/>
        <v>0</v>
      </c>
      <c r="I103" s="36">
        <f t="shared" si="88"/>
        <v>0</v>
      </c>
      <c r="J103" s="62"/>
      <c r="K103" s="62"/>
      <c r="L103" s="62"/>
      <c r="M103" s="62"/>
      <c r="N103" s="62">
        <f t="shared" si="89"/>
        <v>0</v>
      </c>
      <c r="O103" s="36">
        <f t="shared" si="90"/>
        <v>0</v>
      </c>
      <c r="P103" s="62"/>
      <c r="Q103" s="62"/>
      <c r="R103" s="62"/>
      <c r="S103" s="62">
        <v>0</v>
      </c>
      <c r="T103" s="62">
        <f t="shared" si="91"/>
        <v>0</v>
      </c>
      <c r="U103" s="36">
        <f t="shared" si="97"/>
        <v>0</v>
      </c>
      <c r="V103" s="62">
        <f t="shared" si="92"/>
        <v>0</v>
      </c>
      <c r="W103" s="36">
        <f t="shared" si="93"/>
        <v>0</v>
      </c>
    </row>
    <row r="104" spans="1:23" s="18" customFormat="1" x14ac:dyDescent="0.25">
      <c r="A104" s="10" t="s">
        <v>187</v>
      </c>
      <c r="B104" s="51" t="s">
        <v>188</v>
      </c>
      <c r="C104" s="62">
        <v>0</v>
      </c>
      <c r="D104" s="62"/>
      <c r="E104" s="62"/>
      <c r="F104" s="62"/>
      <c r="G104" s="62"/>
      <c r="H104" s="62">
        <f t="shared" si="87"/>
        <v>0</v>
      </c>
      <c r="I104" s="36" t="str">
        <f t="shared" si="88"/>
        <v>-</v>
      </c>
      <c r="J104" s="62"/>
      <c r="K104" s="62"/>
      <c r="L104" s="62"/>
      <c r="M104" s="62"/>
      <c r="N104" s="62">
        <f t="shared" si="89"/>
        <v>0</v>
      </c>
      <c r="O104" s="36" t="str">
        <f t="shared" si="90"/>
        <v>-</v>
      </c>
      <c r="P104" s="62"/>
      <c r="Q104" s="62"/>
      <c r="R104" s="62"/>
      <c r="S104" s="62">
        <v>0</v>
      </c>
      <c r="T104" s="62">
        <f t="shared" si="91"/>
        <v>0</v>
      </c>
      <c r="U104" s="36" t="str">
        <f t="shared" si="97"/>
        <v>-</v>
      </c>
      <c r="V104" s="62">
        <f t="shared" si="92"/>
        <v>0</v>
      </c>
      <c r="W104" s="36" t="str">
        <f t="shared" si="93"/>
        <v>-</v>
      </c>
    </row>
    <row r="105" spans="1:23" s="18" customFormat="1" x14ac:dyDescent="0.25">
      <c r="A105" s="10" t="s">
        <v>189</v>
      </c>
      <c r="B105" s="51" t="s">
        <v>190</v>
      </c>
      <c r="C105" s="62">
        <v>0</v>
      </c>
      <c r="D105" s="62"/>
      <c r="E105" s="62"/>
      <c r="F105" s="62"/>
      <c r="G105" s="62"/>
      <c r="H105" s="62">
        <f t="shared" si="87"/>
        <v>0</v>
      </c>
      <c r="I105" s="36" t="str">
        <f t="shared" si="88"/>
        <v>-</v>
      </c>
      <c r="J105" s="62"/>
      <c r="K105" s="62"/>
      <c r="L105" s="62"/>
      <c r="M105" s="62"/>
      <c r="N105" s="62">
        <f t="shared" si="89"/>
        <v>0</v>
      </c>
      <c r="O105" s="36" t="str">
        <f t="shared" si="90"/>
        <v>-</v>
      </c>
      <c r="P105" s="62"/>
      <c r="Q105" s="62"/>
      <c r="R105" s="62"/>
      <c r="S105" s="62">
        <v>0</v>
      </c>
      <c r="T105" s="62">
        <f t="shared" si="91"/>
        <v>0</v>
      </c>
      <c r="U105" s="36" t="str">
        <f t="shared" si="97"/>
        <v>-</v>
      </c>
      <c r="V105" s="62">
        <f t="shared" si="92"/>
        <v>0</v>
      </c>
      <c r="W105" s="36" t="str">
        <f t="shared" si="93"/>
        <v>-</v>
      </c>
    </row>
    <row r="106" spans="1:23" s="18" customFormat="1" x14ac:dyDescent="0.25">
      <c r="A106" s="10" t="s">
        <v>191</v>
      </c>
      <c r="B106" s="51" t="s">
        <v>192</v>
      </c>
      <c r="C106" s="62">
        <v>0</v>
      </c>
      <c r="D106" s="62"/>
      <c r="E106" s="62"/>
      <c r="F106" s="62"/>
      <c r="G106" s="62"/>
      <c r="H106" s="62">
        <f t="shared" si="87"/>
        <v>0</v>
      </c>
      <c r="I106" s="36" t="str">
        <f t="shared" si="88"/>
        <v>-</v>
      </c>
      <c r="J106" s="62"/>
      <c r="K106" s="62"/>
      <c r="L106" s="62"/>
      <c r="M106" s="62"/>
      <c r="N106" s="62">
        <f t="shared" si="89"/>
        <v>0</v>
      </c>
      <c r="O106" s="36" t="str">
        <f t="shared" si="90"/>
        <v>-</v>
      </c>
      <c r="P106" s="62"/>
      <c r="Q106" s="62"/>
      <c r="R106" s="62"/>
      <c r="S106" s="62">
        <v>0</v>
      </c>
      <c r="T106" s="62">
        <f t="shared" si="91"/>
        <v>0</v>
      </c>
      <c r="U106" s="36" t="str">
        <f t="shared" si="97"/>
        <v>-</v>
      </c>
      <c r="V106" s="62">
        <f t="shared" si="92"/>
        <v>0</v>
      </c>
      <c r="W106" s="36" t="str">
        <f t="shared" si="93"/>
        <v>-</v>
      </c>
    </row>
    <row r="107" spans="1:23" s="18" customFormat="1" x14ac:dyDescent="0.25">
      <c r="A107" s="10" t="s">
        <v>193</v>
      </c>
      <c r="B107" s="51" t="s">
        <v>194</v>
      </c>
      <c r="C107" s="62">
        <v>0</v>
      </c>
      <c r="D107" s="62"/>
      <c r="E107" s="62"/>
      <c r="F107" s="62"/>
      <c r="G107" s="62"/>
      <c r="H107" s="62">
        <f t="shared" si="87"/>
        <v>0</v>
      </c>
      <c r="I107" s="36" t="str">
        <f t="shared" si="88"/>
        <v>-</v>
      </c>
      <c r="J107" s="62"/>
      <c r="K107" s="62"/>
      <c r="L107" s="62"/>
      <c r="M107" s="62"/>
      <c r="N107" s="62">
        <f t="shared" si="89"/>
        <v>0</v>
      </c>
      <c r="O107" s="36" t="str">
        <f t="shared" si="90"/>
        <v>-</v>
      </c>
      <c r="P107" s="62"/>
      <c r="Q107" s="62"/>
      <c r="R107" s="62"/>
      <c r="S107" s="62">
        <v>0</v>
      </c>
      <c r="T107" s="62">
        <f t="shared" si="91"/>
        <v>0</v>
      </c>
      <c r="U107" s="36" t="str">
        <f t="shared" si="97"/>
        <v>-</v>
      </c>
      <c r="V107" s="62">
        <f t="shared" si="92"/>
        <v>0</v>
      </c>
      <c r="W107" s="36" t="str">
        <f t="shared" si="93"/>
        <v>-</v>
      </c>
    </row>
    <row r="108" spans="1:23" s="18" customFormat="1" x14ac:dyDescent="0.25">
      <c r="A108" s="10" t="s">
        <v>195</v>
      </c>
      <c r="B108" s="51" t="s">
        <v>196</v>
      </c>
      <c r="C108" s="62">
        <v>-70000</v>
      </c>
      <c r="D108" s="62"/>
      <c r="E108" s="62"/>
      <c r="F108" s="62"/>
      <c r="G108" s="62"/>
      <c r="H108" s="62">
        <f t="shared" ref="H108:H110" si="108">SUM(D108:G108)</f>
        <v>0</v>
      </c>
      <c r="I108" s="36">
        <f t="shared" ref="I108:I110" si="109">IF(C108=0,"-",H108/C108)</f>
        <v>0</v>
      </c>
      <c r="J108" s="62"/>
      <c r="K108" s="62"/>
      <c r="L108" s="62"/>
      <c r="M108" s="62"/>
      <c r="N108" s="62">
        <f t="shared" ref="N108:N110" si="110">SUM(J108:M108)</f>
        <v>0</v>
      </c>
      <c r="O108" s="36">
        <f t="shared" ref="O108:O110" si="111">IF(C108=0,"-",N108/C108)</f>
        <v>0</v>
      </c>
      <c r="P108" s="62"/>
      <c r="Q108" s="62"/>
      <c r="R108" s="62"/>
      <c r="S108" s="62">
        <v>0</v>
      </c>
      <c r="T108" s="62">
        <f t="shared" ref="T108:T110" si="112">SUM(P108:S108)</f>
        <v>0</v>
      </c>
      <c r="U108" s="36">
        <f t="shared" ref="U108:U110" si="113">IF(C108=0,"-",T108/C108)</f>
        <v>0</v>
      </c>
      <c r="V108" s="62">
        <f t="shared" ref="V108:V110" si="114">H108+N108+T108</f>
        <v>0</v>
      </c>
      <c r="W108" s="36">
        <f t="shared" ref="W108:W110" si="115">IF(C108=0,"-",V108/C108)</f>
        <v>0</v>
      </c>
    </row>
    <row r="109" spans="1:23" s="18" customFormat="1" x14ac:dyDescent="0.25">
      <c r="A109" s="10" t="s">
        <v>197</v>
      </c>
      <c r="B109" s="51" t="s">
        <v>198</v>
      </c>
      <c r="C109" s="62">
        <v>0</v>
      </c>
      <c r="D109" s="62"/>
      <c r="E109" s="62"/>
      <c r="F109" s="62"/>
      <c r="G109" s="62"/>
      <c r="H109" s="62">
        <f t="shared" si="108"/>
        <v>0</v>
      </c>
      <c r="I109" s="36" t="str">
        <f t="shared" si="109"/>
        <v>-</v>
      </c>
      <c r="J109" s="62"/>
      <c r="K109" s="62"/>
      <c r="L109" s="62"/>
      <c r="M109" s="62"/>
      <c r="N109" s="62">
        <f t="shared" si="110"/>
        <v>0</v>
      </c>
      <c r="O109" s="36" t="str">
        <f t="shared" si="111"/>
        <v>-</v>
      </c>
      <c r="P109" s="62"/>
      <c r="Q109" s="62"/>
      <c r="R109" s="62"/>
      <c r="S109" s="62">
        <v>0</v>
      </c>
      <c r="T109" s="62">
        <f t="shared" si="112"/>
        <v>0</v>
      </c>
      <c r="U109" s="36" t="str">
        <f t="shared" si="113"/>
        <v>-</v>
      </c>
      <c r="V109" s="62">
        <f t="shared" si="114"/>
        <v>0</v>
      </c>
      <c r="W109" s="36" t="str">
        <f t="shared" si="115"/>
        <v>-</v>
      </c>
    </row>
    <row r="110" spans="1:23" s="18" customFormat="1" x14ac:dyDescent="0.25">
      <c r="A110" s="10" t="s">
        <v>199</v>
      </c>
      <c r="B110" s="51" t="s">
        <v>200</v>
      </c>
      <c r="C110" s="62">
        <v>0</v>
      </c>
      <c r="D110" s="62"/>
      <c r="E110" s="62"/>
      <c r="F110" s="62"/>
      <c r="G110" s="62"/>
      <c r="H110" s="62">
        <f t="shared" si="108"/>
        <v>0</v>
      </c>
      <c r="I110" s="36" t="str">
        <f t="shared" si="109"/>
        <v>-</v>
      </c>
      <c r="J110" s="62"/>
      <c r="K110" s="62"/>
      <c r="L110" s="62"/>
      <c r="M110" s="62"/>
      <c r="N110" s="62">
        <f t="shared" si="110"/>
        <v>0</v>
      </c>
      <c r="O110" s="36" t="str">
        <f t="shared" si="111"/>
        <v>-</v>
      </c>
      <c r="P110" s="62"/>
      <c r="Q110" s="62"/>
      <c r="R110" s="62"/>
      <c r="S110" s="62">
        <v>0</v>
      </c>
      <c r="T110" s="62">
        <f t="shared" si="112"/>
        <v>0</v>
      </c>
      <c r="U110" s="36" t="str">
        <f t="shared" si="113"/>
        <v>-</v>
      </c>
      <c r="V110" s="62">
        <f t="shared" si="114"/>
        <v>0</v>
      </c>
      <c r="W110" s="36" t="str">
        <f t="shared" si="115"/>
        <v>-</v>
      </c>
    </row>
    <row r="111" spans="1:23" s="9" customFormat="1" x14ac:dyDescent="0.25">
      <c r="A111" s="7" t="s">
        <v>201</v>
      </c>
      <c r="B111" s="8" t="s">
        <v>202</v>
      </c>
      <c r="C111" s="61">
        <f>SUM(C112:C119)</f>
        <v>-108000</v>
      </c>
      <c r="D111" s="61">
        <f t="shared" ref="D111:G111" si="116">SUM(D112:D119)</f>
        <v>0</v>
      </c>
      <c r="E111" s="61">
        <f t="shared" si="116"/>
        <v>0</v>
      </c>
      <c r="F111" s="61">
        <f t="shared" si="116"/>
        <v>0</v>
      </c>
      <c r="G111" s="61">
        <f t="shared" si="116"/>
        <v>0</v>
      </c>
      <c r="H111" s="61">
        <f t="shared" si="87"/>
        <v>0</v>
      </c>
      <c r="I111" s="35">
        <f t="shared" si="88"/>
        <v>0</v>
      </c>
      <c r="J111" s="61">
        <f t="shared" ref="J111:M111" si="117">SUM(J112:J119)</f>
        <v>0</v>
      </c>
      <c r="K111" s="61">
        <f t="shared" si="117"/>
        <v>0</v>
      </c>
      <c r="L111" s="61">
        <f t="shared" si="117"/>
        <v>0</v>
      </c>
      <c r="M111" s="61">
        <f t="shared" si="117"/>
        <v>0</v>
      </c>
      <c r="N111" s="61">
        <f t="shared" si="89"/>
        <v>0</v>
      </c>
      <c r="O111" s="35">
        <f t="shared" si="90"/>
        <v>0</v>
      </c>
      <c r="P111" s="61">
        <f t="shared" ref="P111:S111" si="118">SUM(P112:P119)</f>
        <v>0</v>
      </c>
      <c r="Q111" s="61">
        <f t="shared" si="118"/>
        <v>0</v>
      </c>
      <c r="R111" s="61">
        <f t="shared" si="118"/>
        <v>0</v>
      </c>
      <c r="S111" s="61">
        <f t="shared" si="118"/>
        <v>-11186.83</v>
      </c>
      <c r="T111" s="61">
        <f t="shared" si="91"/>
        <v>-11186.83</v>
      </c>
      <c r="U111" s="35">
        <f t="shared" si="97"/>
        <v>0.10358175925925926</v>
      </c>
      <c r="V111" s="61">
        <f t="shared" si="92"/>
        <v>-11186.83</v>
      </c>
      <c r="W111" s="35">
        <f t="shared" si="93"/>
        <v>0.10358175925925926</v>
      </c>
    </row>
    <row r="112" spans="1:23" s="19" customFormat="1" x14ac:dyDescent="0.25">
      <c r="A112" s="10" t="s">
        <v>203</v>
      </c>
      <c r="B112" s="51" t="s">
        <v>204</v>
      </c>
      <c r="C112" s="62">
        <v>-48000</v>
      </c>
      <c r="D112" s="62"/>
      <c r="E112" s="62"/>
      <c r="F112" s="62"/>
      <c r="G112" s="62"/>
      <c r="H112" s="62">
        <f t="shared" si="87"/>
        <v>0</v>
      </c>
      <c r="I112" s="36">
        <f t="shared" si="88"/>
        <v>0</v>
      </c>
      <c r="J112" s="62"/>
      <c r="K112" s="62"/>
      <c r="L112" s="62"/>
      <c r="M112" s="62"/>
      <c r="N112" s="62">
        <f t="shared" si="89"/>
        <v>0</v>
      </c>
      <c r="O112" s="36">
        <f t="shared" si="90"/>
        <v>0</v>
      </c>
      <c r="P112" s="62"/>
      <c r="Q112" s="62"/>
      <c r="R112" s="62"/>
      <c r="S112" s="62">
        <f>-Dez!K343</f>
        <v>-10866.83</v>
      </c>
      <c r="T112" s="62">
        <f t="shared" si="91"/>
        <v>-10866.83</v>
      </c>
      <c r="U112" s="36">
        <f t="shared" si="97"/>
        <v>0.22639229166666666</v>
      </c>
      <c r="V112" s="62">
        <f t="shared" si="92"/>
        <v>-10866.83</v>
      </c>
      <c r="W112" s="36">
        <f t="shared" si="93"/>
        <v>0.22639229166666666</v>
      </c>
    </row>
    <row r="113" spans="1:23" s="19" customFormat="1" x14ac:dyDescent="0.25">
      <c r="A113" s="10" t="s">
        <v>205</v>
      </c>
      <c r="B113" s="51" t="s">
        <v>206</v>
      </c>
      <c r="C113" s="62">
        <v>-60000</v>
      </c>
      <c r="D113" s="62"/>
      <c r="E113" s="62"/>
      <c r="F113" s="62"/>
      <c r="G113" s="62"/>
      <c r="H113" s="62">
        <f t="shared" ref="H113:H153" si="119">SUM(D113:G113)</f>
        <v>0</v>
      </c>
      <c r="I113" s="36">
        <f t="shared" ref="I113:I161" si="120">IF(C113=0,"-",H113/C113)</f>
        <v>0</v>
      </c>
      <c r="J113" s="62"/>
      <c r="K113" s="62"/>
      <c r="L113" s="62"/>
      <c r="M113" s="62"/>
      <c r="N113" s="62">
        <f t="shared" ref="N113:N161" si="121">SUM(J113:M113)</f>
        <v>0</v>
      </c>
      <c r="O113" s="36">
        <f t="shared" ref="O113:O161" si="122">IF(C113=0,"-",N113/C113)</f>
        <v>0</v>
      </c>
      <c r="P113" s="62"/>
      <c r="Q113" s="62"/>
      <c r="R113" s="62"/>
      <c r="S113" s="62">
        <v>0</v>
      </c>
      <c r="T113" s="62">
        <f t="shared" ref="T113:T161" si="123">SUM(P113:S113)</f>
        <v>0</v>
      </c>
      <c r="U113" s="36">
        <f t="shared" si="97"/>
        <v>0</v>
      </c>
      <c r="V113" s="62">
        <f t="shared" ref="V113:V161" si="124">H113+N113+T113</f>
        <v>0</v>
      </c>
      <c r="W113" s="36">
        <f t="shared" ref="W113:W161" si="125">IF(C113=0,"-",V113/C113)</f>
        <v>0</v>
      </c>
    </row>
    <row r="114" spans="1:23" s="19" customFormat="1" x14ac:dyDescent="0.25">
      <c r="A114" s="10" t="s">
        <v>207</v>
      </c>
      <c r="B114" s="51" t="s">
        <v>208</v>
      </c>
      <c r="C114" s="62">
        <v>0</v>
      </c>
      <c r="D114" s="62"/>
      <c r="E114" s="62"/>
      <c r="F114" s="62"/>
      <c r="G114" s="62"/>
      <c r="H114" s="62">
        <f t="shared" si="119"/>
        <v>0</v>
      </c>
      <c r="I114" s="36" t="str">
        <f t="shared" si="120"/>
        <v>-</v>
      </c>
      <c r="J114" s="62"/>
      <c r="K114" s="62"/>
      <c r="L114" s="62"/>
      <c r="M114" s="62"/>
      <c r="N114" s="62">
        <f t="shared" si="121"/>
        <v>0</v>
      </c>
      <c r="O114" s="36" t="str">
        <f t="shared" si="122"/>
        <v>-</v>
      </c>
      <c r="P114" s="62"/>
      <c r="Q114" s="62"/>
      <c r="R114" s="62"/>
      <c r="S114" s="62">
        <v>0</v>
      </c>
      <c r="T114" s="62">
        <f t="shared" si="123"/>
        <v>0</v>
      </c>
      <c r="U114" s="36" t="str">
        <f t="shared" si="97"/>
        <v>-</v>
      </c>
      <c r="V114" s="62">
        <f t="shared" si="124"/>
        <v>0</v>
      </c>
      <c r="W114" s="36" t="str">
        <f t="shared" si="125"/>
        <v>-</v>
      </c>
    </row>
    <row r="115" spans="1:23" s="18" customFormat="1" x14ac:dyDescent="0.25">
      <c r="A115" s="10" t="s">
        <v>209</v>
      </c>
      <c r="B115" s="51" t="s">
        <v>210</v>
      </c>
      <c r="C115" s="62">
        <v>0</v>
      </c>
      <c r="D115" s="62"/>
      <c r="E115" s="62"/>
      <c r="F115" s="62"/>
      <c r="G115" s="62"/>
      <c r="H115" s="62">
        <f t="shared" si="119"/>
        <v>0</v>
      </c>
      <c r="I115" s="36" t="str">
        <f t="shared" si="120"/>
        <v>-</v>
      </c>
      <c r="J115" s="62"/>
      <c r="K115" s="62"/>
      <c r="L115" s="62"/>
      <c r="M115" s="62"/>
      <c r="N115" s="62">
        <f t="shared" si="121"/>
        <v>0</v>
      </c>
      <c r="O115" s="36" t="str">
        <f t="shared" si="122"/>
        <v>-</v>
      </c>
      <c r="P115" s="62"/>
      <c r="Q115" s="62"/>
      <c r="R115" s="62"/>
      <c r="S115" s="62">
        <v>0</v>
      </c>
      <c r="T115" s="62">
        <f t="shared" si="123"/>
        <v>0</v>
      </c>
      <c r="U115" s="36" t="str">
        <f t="shared" si="97"/>
        <v>-</v>
      </c>
      <c r="V115" s="62">
        <f t="shared" si="124"/>
        <v>0</v>
      </c>
      <c r="W115" s="36" t="str">
        <f t="shared" si="125"/>
        <v>-</v>
      </c>
    </row>
    <row r="116" spans="1:23" s="18" customFormat="1" x14ac:dyDescent="0.25">
      <c r="A116" s="10" t="s">
        <v>211</v>
      </c>
      <c r="B116" s="51" t="s">
        <v>212</v>
      </c>
      <c r="C116" s="62">
        <v>0</v>
      </c>
      <c r="D116" s="62"/>
      <c r="E116" s="62"/>
      <c r="F116" s="62"/>
      <c r="G116" s="62"/>
      <c r="H116" s="62">
        <f t="shared" si="119"/>
        <v>0</v>
      </c>
      <c r="I116" s="36" t="str">
        <f t="shared" si="120"/>
        <v>-</v>
      </c>
      <c r="J116" s="62"/>
      <c r="K116" s="62"/>
      <c r="L116" s="62"/>
      <c r="M116" s="62"/>
      <c r="N116" s="62">
        <f t="shared" si="121"/>
        <v>0</v>
      </c>
      <c r="O116" s="36" t="str">
        <f t="shared" si="122"/>
        <v>-</v>
      </c>
      <c r="P116" s="62"/>
      <c r="Q116" s="62"/>
      <c r="R116" s="62"/>
      <c r="S116" s="62">
        <v>0</v>
      </c>
      <c r="T116" s="62">
        <f t="shared" si="123"/>
        <v>0</v>
      </c>
      <c r="U116" s="36" t="str">
        <f t="shared" si="97"/>
        <v>-</v>
      </c>
      <c r="V116" s="62">
        <f t="shared" si="124"/>
        <v>0</v>
      </c>
      <c r="W116" s="36" t="str">
        <f t="shared" si="125"/>
        <v>-</v>
      </c>
    </row>
    <row r="117" spans="1:23" s="18" customFormat="1" x14ac:dyDescent="0.25">
      <c r="A117" s="10" t="s">
        <v>213</v>
      </c>
      <c r="B117" s="51" t="s">
        <v>214</v>
      </c>
      <c r="C117" s="62">
        <v>0</v>
      </c>
      <c r="D117" s="62"/>
      <c r="E117" s="62"/>
      <c r="F117" s="62"/>
      <c r="G117" s="62"/>
      <c r="H117" s="62">
        <f t="shared" si="119"/>
        <v>0</v>
      </c>
      <c r="I117" s="36" t="str">
        <f t="shared" si="120"/>
        <v>-</v>
      </c>
      <c r="J117" s="62"/>
      <c r="K117" s="62"/>
      <c r="L117" s="62"/>
      <c r="M117" s="62"/>
      <c r="N117" s="62">
        <f t="shared" si="121"/>
        <v>0</v>
      </c>
      <c r="O117" s="36" t="str">
        <f t="shared" si="122"/>
        <v>-</v>
      </c>
      <c r="P117" s="62"/>
      <c r="Q117" s="62"/>
      <c r="R117" s="62"/>
      <c r="S117" s="62">
        <f>-Dez!K356</f>
        <v>-320</v>
      </c>
      <c r="T117" s="62">
        <f t="shared" si="123"/>
        <v>-320</v>
      </c>
      <c r="U117" s="36" t="str">
        <f t="shared" si="97"/>
        <v>-</v>
      </c>
      <c r="V117" s="62">
        <f t="shared" si="124"/>
        <v>-320</v>
      </c>
      <c r="W117" s="36" t="str">
        <f t="shared" si="125"/>
        <v>-</v>
      </c>
    </row>
    <row r="118" spans="1:23" s="18" customFormat="1" ht="43.2" x14ac:dyDescent="0.25">
      <c r="A118" s="10" t="s">
        <v>215</v>
      </c>
      <c r="B118" s="51" t="s">
        <v>216</v>
      </c>
      <c r="C118" s="62">
        <v>0</v>
      </c>
      <c r="D118" s="62"/>
      <c r="E118" s="62"/>
      <c r="F118" s="62"/>
      <c r="G118" s="62"/>
      <c r="H118" s="62">
        <f t="shared" ref="H118:H119" si="126">SUM(D118:G118)</f>
        <v>0</v>
      </c>
      <c r="I118" s="36" t="str">
        <f t="shared" ref="I118:I119" si="127">IF(C118=0,"-",H118/C118)</f>
        <v>-</v>
      </c>
      <c r="J118" s="62"/>
      <c r="K118" s="62"/>
      <c r="L118" s="62"/>
      <c r="M118" s="62"/>
      <c r="N118" s="62">
        <f t="shared" ref="N118:N119" si="128">SUM(J118:M118)</f>
        <v>0</v>
      </c>
      <c r="O118" s="36" t="str">
        <f t="shared" ref="O118:O119" si="129">IF(C118=0,"-",N118/C118)</f>
        <v>-</v>
      </c>
      <c r="P118" s="62"/>
      <c r="Q118" s="62"/>
      <c r="R118" s="62"/>
      <c r="S118" s="62">
        <v>0</v>
      </c>
      <c r="T118" s="62">
        <f t="shared" ref="T118:T119" si="130">SUM(P118:S118)</f>
        <v>0</v>
      </c>
      <c r="U118" s="36" t="str">
        <f t="shared" ref="U118:U119" si="131">IF(C118=0,"-",T118/C118)</f>
        <v>-</v>
      </c>
      <c r="V118" s="62">
        <f t="shared" ref="V118:V119" si="132">H118+N118+T118</f>
        <v>0</v>
      </c>
      <c r="W118" s="36" t="str">
        <f t="shared" ref="W118:W119" si="133">IF(C118=0,"-",V118/C118)</f>
        <v>-</v>
      </c>
    </row>
    <row r="119" spans="1:23" s="18" customFormat="1" x14ac:dyDescent="0.25">
      <c r="A119" s="10" t="s">
        <v>217</v>
      </c>
      <c r="B119" s="51" t="s">
        <v>218</v>
      </c>
      <c r="C119" s="62">
        <v>0</v>
      </c>
      <c r="D119" s="62"/>
      <c r="E119" s="62"/>
      <c r="F119" s="62"/>
      <c r="G119" s="62"/>
      <c r="H119" s="62">
        <f t="shared" si="126"/>
        <v>0</v>
      </c>
      <c r="I119" s="36" t="str">
        <f t="shared" si="127"/>
        <v>-</v>
      </c>
      <c r="J119" s="62"/>
      <c r="K119" s="62"/>
      <c r="L119" s="62"/>
      <c r="M119" s="62"/>
      <c r="N119" s="62">
        <f t="shared" si="128"/>
        <v>0</v>
      </c>
      <c r="O119" s="36" t="str">
        <f t="shared" si="129"/>
        <v>-</v>
      </c>
      <c r="P119" s="62"/>
      <c r="Q119" s="62"/>
      <c r="R119" s="62"/>
      <c r="S119" s="62">
        <v>0</v>
      </c>
      <c r="T119" s="62">
        <f t="shared" si="130"/>
        <v>0</v>
      </c>
      <c r="U119" s="36" t="str">
        <f t="shared" si="131"/>
        <v>-</v>
      </c>
      <c r="V119" s="62">
        <f t="shared" si="132"/>
        <v>0</v>
      </c>
      <c r="W119" s="36" t="str">
        <f t="shared" si="133"/>
        <v>-</v>
      </c>
    </row>
    <row r="120" spans="1:23" s="9" customFormat="1" x14ac:dyDescent="0.25">
      <c r="A120" s="7" t="s">
        <v>219</v>
      </c>
      <c r="B120" s="8" t="s">
        <v>220</v>
      </c>
      <c r="C120" s="61">
        <f>SUM(C121:C126)</f>
        <v>-7000</v>
      </c>
      <c r="D120" s="61">
        <f t="shared" ref="D120:G120" si="134">SUM(D121:D126)</f>
        <v>0</v>
      </c>
      <c r="E120" s="61">
        <f t="shared" si="134"/>
        <v>0</v>
      </c>
      <c r="F120" s="61">
        <f t="shared" si="134"/>
        <v>0</v>
      </c>
      <c r="G120" s="61">
        <f t="shared" si="134"/>
        <v>0</v>
      </c>
      <c r="H120" s="61">
        <f t="shared" si="119"/>
        <v>0</v>
      </c>
      <c r="I120" s="35">
        <f t="shared" si="120"/>
        <v>0</v>
      </c>
      <c r="J120" s="61">
        <f t="shared" ref="J120:M120" si="135">SUM(J121:J126)</f>
        <v>0</v>
      </c>
      <c r="K120" s="61">
        <f t="shared" si="135"/>
        <v>0</v>
      </c>
      <c r="L120" s="61">
        <f t="shared" si="135"/>
        <v>0</v>
      </c>
      <c r="M120" s="61">
        <f t="shared" si="135"/>
        <v>0</v>
      </c>
      <c r="N120" s="61">
        <f t="shared" si="121"/>
        <v>0</v>
      </c>
      <c r="O120" s="35">
        <f t="shared" si="122"/>
        <v>0</v>
      </c>
      <c r="P120" s="61">
        <f t="shared" ref="P120:S120" si="136">SUM(P121:P126)</f>
        <v>0</v>
      </c>
      <c r="Q120" s="61">
        <f t="shared" si="136"/>
        <v>0</v>
      </c>
      <c r="R120" s="61">
        <f t="shared" si="136"/>
        <v>0</v>
      </c>
      <c r="S120" s="61">
        <f t="shared" si="136"/>
        <v>-5657.14</v>
      </c>
      <c r="T120" s="61">
        <f t="shared" si="123"/>
        <v>-5657.14</v>
      </c>
      <c r="U120" s="35">
        <f t="shared" si="97"/>
        <v>0.80816285714285718</v>
      </c>
      <c r="V120" s="61">
        <f t="shared" si="124"/>
        <v>-5657.14</v>
      </c>
      <c r="W120" s="35">
        <f t="shared" si="125"/>
        <v>0.80816285714285718</v>
      </c>
    </row>
    <row r="121" spans="1:23" s="18" customFormat="1" ht="15" x14ac:dyDescent="0.25">
      <c r="A121" s="10" t="s">
        <v>221</v>
      </c>
      <c r="B121" s="92" t="s">
        <v>222</v>
      </c>
      <c r="C121" s="62">
        <v>-5000</v>
      </c>
      <c r="D121" s="62"/>
      <c r="E121" s="62"/>
      <c r="F121" s="62"/>
      <c r="G121" s="62"/>
      <c r="H121" s="62">
        <f t="shared" si="119"/>
        <v>0</v>
      </c>
      <c r="I121" s="36">
        <f t="shared" si="120"/>
        <v>0</v>
      </c>
      <c r="J121" s="62"/>
      <c r="K121" s="62"/>
      <c r="L121" s="62"/>
      <c r="M121" s="62"/>
      <c r="N121" s="62">
        <f t="shared" si="121"/>
        <v>0</v>
      </c>
      <c r="O121" s="36">
        <f t="shared" si="122"/>
        <v>0</v>
      </c>
      <c r="P121" s="62"/>
      <c r="Q121" s="62"/>
      <c r="R121" s="62"/>
      <c r="S121" s="62">
        <f>-Dez!K340</f>
        <v>-5657.14</v>
      </c>
      <c r="T121" s="62">
        <f t="shared" si="123"/>
        <v>-5657.14</v>
      </c>
      <c r="U121" s="36">
        <f t="shared" si="97"/>
        <v>1.1314280000000001</v>
      </c>
      <c r="V121" s="62">
        <f t="shared" si="124"/>
        <v>-5657.14</v>
      </c>
      <c r="W121" s="36">
        <f t="shared" si="125"/>
        <v>1.1314280000000001</v>
      </c>
    </row>
    <row r="122" spans="1:23" s="18" customFormat="1" ht="15" x14ac:dyDescent="0.25">
      <c r="A122" s="10" t="s">
        <v>223</v>
      </c>
      <c r="B122" s="92" t="s">
        <v>224</v>
      </c>
      <c r="C122" s="62">
        <v>0</v>
      </c>
      <c r="D122" s="62"/>
      <c r="E122" s="62"/>
      <c r="F122" s="62"/>
      <c r="G122" s="62"/>
      <c r="H122" s="62">
        <f t="shared" si="119"/>
        <v>0</v>
      </c>
      <c r="I122" s="36" t="str">
        <f t="shared" si="120"/>
        <v>-</v>
      </c>
      <c r="J122" s="62"/>
      <c r="K122" s="62"/>
      <c r="L122" s="62"/>
      <c r="M122" s="62"/>
      <c r="N122" s="62">
        <f t="shared" si="121"/>
        <v>0</v>
      </c>
      <c r="O122" s="36" t="str">
        <f t="shared" si="122"/>
        <v>-</v>
      </c>
      <c r="P122" s="62"/>
      <c r="Q122" s="62"/>
      <c r="R122" s="62"/>
      <c r="S122" s="62">
        <v>0</v>
      </c>
      <c r="T122" s="62">
        <f t="shared" si="123"/>
        <v>0</v>
      </c>
      <c r="U122" s="36" t="str">
        <f t="shared" si="97"/>
        <v>-</v>
      </c>
      <c r="V122" s="62">
        <f t="shared" si="124"/>
        <v>0</v>
      </c>
      <c r="W122" s="36" t="str">
        <f t="shared" si="125"/>
        <v>-</v>
      </c>
    </row>
    <row r="123" spans="1:23" s="18" customFormat="1" ht="15" x14ac:dyDescent="0.25">
      <c r="A123" s="10" t="s">
        <v>225</v>
      </c>
      <c r="B123" s="92" t="s">
        <v>348</v>
      </c>
      <c r="C123" s="62">
        <v>-2000</v>
      </c>
      <c r="D123" s="62"/>
      <c r="E123" s="62"/>
      <c r="F123" s="62"/>
      <c r="G123" s="62"/>
      <c r="H123" s="62">
        <f t="shared" si="119"/>
        <v>0</v>
      </c>
      <c r="I123" s="36">
        <f t="shared" si="120"/>
        <v>0</v>
      </c>
      <c r="J123" s="62"/>
      <c r="K123" s="62"/>
      <c r="L123" s="62"/>
      <c r="M123" s="62"/>
      <c r="N123" s="62">
        <f t="shared" si="121"/>
        <v>0</v>
      </c>
      <c r="O123" s="36">
        <f t="shared" si="122"/>
        <v>0</v>
      </c>
      <c r="P123" s="62"/>
      <c r="Q123" s="62"/>
      <c r="R123" s="62"/>
      <c r="S123" s="62">
        <v>0</v>
      </c>
      <c r="T123" s="62">
        <f t="shared" si="123"/>
        <v>0</v>
      </c>
      <c r="U123" s="36">
        <f t="shared" si="97"/>
        <v>0</v>
      </c>
      <c r="V123" s="62">
        <f t="shared" si="124"/>
        <v>0</v>
      </c>
      <c r="W123" s="36">
        <f t="shared" si="125"/>
        <v>0</v>
      </c>
    </row>
    <row r="124" spans="1:23" s="18" customFormat="1" ht="15" x14ac:dyDescent="0.25">
      <c r="A124" s="10" t="s">
        <v>226</v>
      </c>
      <c r="B124" s="92" t="s">
        <v>227</v>
      </c>
      <c r="C124" s="62">
        <v>0</v>
      </c>
      <c r="D124" s="62"/>
      <c r="E124" s="62"/>
      <c r="F124" s="62"/>
      <c r="G124" s="62"/>
      <c r="H124" s="62">
        <f t="shared" si="119"/>
        <v>0</v>
      </c>
      <c r="I124" s="36" t="str">
        <f t="shared" si="120"/>
        <v>-</v>
      </c>
      <c r="J124" s="62"/>
      <c r="K124" s="62"/>
      <c r="L124" s="62"/>
      <c r="M124" s="62"/>
      <c r="N124" s="62">
        <f t="shared" si="121"/>
        <v>0</v>
      </c>
      <c r="O124" s="36" t="str">
        <f t="shared" si="122"/>
        <v>-</v>
      </c>
      <c r="P124" s="62"/>
      <c r="Q124" s="62"/>
      <c r="R124" s="62"/>
      <c r="S124" s="62">
        <v>0</v>
      </c>
      <c r="T124" s="62">
        <f t="shared" si="123"/>
        <v>0</v>
      </c>
      <c r="U124" s="36" t="str">
        <f t="shared" ref="U124:U170" si="137">IF(C124=0,"-",T124/C124)</f>
        <v>-</v>
      </c>
      <c r="V124" s="62">
        <f t="shared" si="124"/>
        <v>0</v>
      </c>
      <c r="W124" s="36" t="str">
        <f t="shared" si="125"/>
        <v>-</v>
      </c>
    </row>
    <row r="125" spans="1:23" s="19" customFormat="1" ht="15" x14ac:dyDescent="0.25">
      <c r="A125" s="52" t="s">
        <v>228</v>
      </c>
      <c r="B125" s="92" t="s">
        <v>229</v>
      </c>
      <c r="C125" s="62">
        <v>0</v>
      </c>
      <c r="D125" s="62"/>
      <c r="E125" s="62"/>
      <c r="F125" s="62"/>
      <c r="G125" s="62"/>
      <c r="H125" s="62">
        <f t="shared" si="119"/>
        <v>0</v>
      </c>
      <c r="I125" s="36" t="str">
        <f t="shared" si="120"/>
        <v>-</v>
      </c>
      <c r="J125" s="62"/>
      <c r="K125" s="62"/>
      <c r="L125" s="62"/>
      <c r="M125" s="62"/>
      <c r="N125" s="62">
        <f t="shared" si="121"/>
        <v>0</v>
      </c>
      <c r="O125" s="36" t="str">
        <f t="shared" si="122"/>
        <v>-</v>
      </c>
      <c r="P125" s="62"/>
      <c r="Q125" s="62"/>
      <c r="R125" s="62"/>
      <c r="S125" s="62">
        <v>0</v>
      </c>
      <c r="T125" s="62">
        <f t="shared" si="123"/>
        <v>0</v>
      </c>
      <c r="U125" s="36" t="str">
        <f t="shared" si="137"/>
        <v>-</v>
      </c>
      <c r="V125" s="62">
        <f t="shared" si="124"/>
        <v>0</v>
      </c>
      <c r="W125" s="36" t="str">
        <f t="shared" si="125"/>
        <v>-</v>
      </c>
    </row>
    <row r="126" spans="1:23" s="18" customFormat="1" ht="15" x14ac:dyDescent="0.25">
      <c r="A126" s="52" t="s">
        <v>230</v>
      </c>
      <c r="B126" s="92" t="s">
        <v>231</v>
      </c>
      <c r="C126" s="62">
        <v>0</v>
      </c>
      <c r="D126" s="62"/>
      <c r="E126" s="62"/>
      <c r="F126" s="62"/>
      <c r="G126" s="62"/>
      <c r="H126" s="62">
        <f>SUM(D126:G126)</f>
        <v>0</v>
      </c>
      <c r="I126" s="36" t="str">
        <f>IF(C126=0,"-",H126/C126)</f>
        <v>-</v>
      </c>
      <c r="J126" s="62"/>
      <c r="K126" s="62"/>
      <c r="L126" s="62"/>
      <c r="M126" s="62"/>
      <c r="N126" s="62">
        <f t="shared" ref="N126" si="138">SUM(J126:M126)</f>
        <v>0</v>
      </c>
      <c r="O126" s="36" t="str">
        <f t="shared" ref="O126" si="139">IF(C126=0,"-",N126/C126)</f>
        <v>-</v>
      </c>
      <c r="P126" s="62"/>
      <c r="Q126" s="62"/>
      <c r="R126" s="62"/>
      <c r="S126" s="62">
        <v>0</v>
      </c>
      <c r="T126" s="62">
        <f t="shared" ref="T126" si="140">SUM(P126:S126)</f>
        <v>0</v>
      </c>
      <c r="U126" s="36" t="str">
        <f t="shared" ref="U126" si="141">IF(C126=0,"-",T126/C126)</f>
        <v>-</v>
      </c>
      <c r="V126" s="62">
        <f t="shared" ref="V126" si="142">H126+N126+T126</f>
        <v>0</v>
      </c>
      <c r="W126" s="36" t="str">
        <f t="shared" ref="W126" si="143">IF(C126=0,"-",V126/C126)</f>
        <v>-</v>
      </c>
    </row>
    <row r="127" spans="1:23" s="9" customFormat="1" ht="15" x14ac:dyDescent="0.25">
      <c r="A127" s="20" t="s">
        <v>232</v>
      </c>
      <c r="B127" s="93" t="s">
        <v>349</v>
      </c>
      <c r="C127" s="67">
        <f>SUM(C128:C131)</f>
        <v>0</v>
      </c>
      <c r="D127" s="67">
        <f t="shared" ref="D127:G127" si="144">SUM(D128:D131)</f>
        <v>0</v>
      </c>
      <c r="E127" s="67">
        <f t="shared" si="144"/>
        <v>0</v>
      </c>
      <c r="F127" s="67">
        <f t="shared" si="144"/>
        <v>0</v>
      </c>
      <c r="G127" s="67">
        <f t="shared" si="144"/>
        <v>0</v>
      </c>
      <c r="H127" s="67">
        <f t="shared" si="119"/>
        <v>0</v>
      </c>
      <c r="I127" s="41" t="str">
        <f t="shared" si="120"/>
        <v>-</v>
      </c>
      <c r="J127" s="67">
        <f t="shared" ref="J127:M127" si="145">SUM(J128:J131)</f>
        <v>0</v>
      </c>
      <c r="K127" s="67">
        <f t="shared" si="145"/>
        <v>0</v>
      </c>
      <c r="L127" s="67">
        <f t="shared" si="145"/>
        <v>0</v>
      </c>
      <c r="M127" s="67">
        <f t="shared" si="145"/>
        <v>0</v>
      </c>
      <c r="N127" s="67">
        <f t="shared" si="121"/>
        <v>0</v>
      </c>
      <c r="O127" s="41" t="str">
        <f t="shared" si="122"/>
        <v>-</v>
      </c>
      <c r="P127" s="67">
        <f t="shared" ref="P127:S127" si="146">SUM(P128:P131)</f>
        <v>0</v>
      </c>
      <c r="Q127" s="67">
        <f t="shared" si="146"/>
        <v>0</v>
      </c>
      <c r="R127" s="67">
        <f t="shared" si="146"/>
        <v>0</v>
      </c>
      <c r="S127" s="67">
        <f t="shared" si="146"/>
        <v>0</v>
      </c>
      <c r="T127" s="67">
        <f t="shared" si="123"/>
        <v>0</v>
      </c>
      <c r="U127" s="41" t="str">
        <f t="shared" si="137"/>
        <v>-</v>
      </c>
      <c r="V127" s="67">
        <f t="shared" si="124"/>
        <v>0</v>
      </c>
      <c r="W127" s="41" t="str">
        <f t="shared" si="125"/>
        <v>-</v>
      </c>
    </row>
    <row r="128" spans="1:23" s="18" customFormat="1" ht="15" x14ac:dyDescent="0.25">
      <c r="A128" s="96" t="s">
        <v>233</v>
      </c>
      <c r="B128" s="92" t="s">
        <v>350</v>
      </c>
      <c r="C128" s="62">
        <v>0</v>
      </c>
      <c r="D128" s="62"/>
      <c r="E128" s="62"/>
      <c r="F128" s="62"/>
      <c r="G128" s="62"/>
      <c r="H128" s="62">
        <f>SUM(D128:G128)</f>
        <v>0</v>
      </c>
      <c r="I128" s="36" t="str">
        <f t="shared" si="120"/>
        <v>-</v>
      </c>
      <c r="J128" s="62"/>
      <c r="K128" s="62"/>
      <c r="L128" s="62"/>
      <c r="M128" s="62"/>
      <c r="N128" s="62">
        <f t="shared" si="121"/>
        <v>0</v>
      </c>
      <c r="O128" s="36" t="str">
        <f t="shared" si="122"/>
        <v>-</v>
      </c>
      <c r="P128" s="62"/>
      <c r="Q128" s="62"/>
      <c r="R128" s="62"/>
      <c r="S128" s="62">
        <v>0</v>
      </c>
      <c r="T128" s="62">
        <f t="shared" si="123"/>
        <v>0</v>
      </c>
      <c r="U128" s="36" t="str">
        <f t="shared" si="137"/>
        <v>-</v>
      </c>
      <c r="V128" s="62">
        <f t="shared" si="124"/>
        <v>0</v>
      </c>
      <c r="W128" s="36" t="str">
        <f t="shared" si="125"/>
        <v>-</v>
      </c>
    </row>
    <row r="129" spans="1:23" s="18" customFormat="1" ht="30" x14ac:dyDescent="0.25">
      <c r="A129" s="96" t="s">
        <v>234</v>
      </c>
      <c r="B129" s="92" t="s">
        <v>351</v>
      </c>
      <c r="C129" s="62">
        <v>0</v>
      </c>
      <c r="D129" s="62"/>
      <c r="E129" s="62"/>
      <c r="F129" s="62"/>
      <c r="G129" s="62"/>
      <c r="H129" s="62">
        <f>SUM(D129:G129)</f>
        <v>0</v>
      </c>
      <c r="I129" s="36" t="str">
        <f t="shared" ref="I129:I133" si="147">IF(C129=0,"-",H129/C129)</f>
        <v>-</v>
      </c>
      <c r="J129" s="62"/>
      <c r="K129" s="62"/>
      <c r="L129" s="62"/>
      <c r="M129" s="62"/>
      <c r="N129" s="62">
        <f t="shared" ref="N129:N133" si="148">SUM(J129:M129)</f>
        <v>0</v>
      </c>
      <c r="O129" s="36" t="str">
        <f t="shared" ref="O129:O133" si="149">IF(C129=0,"-",N129/C129)</f>
        <v>-</v>
      </c>
      <c r="P129" s="62"/>
      <c r="Q129" s="62"/>
      <c r="R129" s="62"/>
      <c r="S129" s="62">
        <v>0</v>
      </c>
      <c r="T129" s="62">
        <f t="shared" ref="T129:T133" si="150">SUM(P129:S129)</f>
        <v>0</v>
      </c>
      <c r="U129" s="36" t="str">
        <f t="shared" ref="U129:U133" si="151">IF(C129=0,"-",T129/C129)</f>
        <v>-</v>
      </c>
      <c r="V129" s="62">
        <f t="shared" ref="V129:V133" si="152">H129+N129+T129</f>
        <v>0</v>
      </c>
      <c r="W129" s="36" t="str">
        <f t="shared" ref="W129:W133" si="153">IF(C129=0,"-",V129/C129)</f>
        <v>-</v>
      </c>
    </row>
    <row r="130" spans="1:23" s="18" customFormat="1" ht="30" x14ac:dyDescent="0.25">
      <c r="A130" s="96" t="s">
        <v>235</v>
      </c>
      <c r="B130" s="92" t="s">
        <v>352</v>
      </c>
      <c r="C130" s="62">
        <v>0</v>
      </c>
      <c r="D130" s="62"/>
      <c r="E130" s="62"/>
      <c r="F130" s="62"/>
      <c r="G130" s="62"/>
      <c r="H130" s="62">
        <f>SUM(D130:G130)</f>
        <v>0</v>
      </c>
      <c r="I130" s="36" t="str">
        <f t="shared" si="147"/>
        <v>-</v>
      </c>
      <c r="J130" s="62"/>
      <c r="K130" s="62"/>
      <c r="L130" s="62"/>
      <c r="M130" s="62"/>
      <c r="N130" s="62">
        <f t="shared" si="148"/>
        <v>0</v>
      </c>
      <c r="O130" s="36" t="str">
        <f t="shared" si="149"/>
        <v>-</v>
      </c>
      <c r="P130" s="62"/>
      <c r="Q130" s="62"/>
      <c r="R130" s="62"/>
      <c r="S130" s="62">
        <v>0</v>
      </c>
      <c r="T130" s="62">
        <f t="shared" si="150"/>
        <v>0</v>
      </c>
      <c r="U130" s="36" t="str">
        <f t="shared" si="151"/>
        <v>-</v>
      </c>
      <c r="V130" s="62">
        <f t="shared" si="152"/>
        <v>0</v>
      </c>
      <c r="W130" s="36" t="str">
        <f t="shared" si="153"/>
        <v>-</v>
      </c>
    </row>
    <row r="131" spans="1:23" s="18" customFormat="1" ht="15" x14ac:dyDescent="0.25">
      <c r="A131" s="96" t="s">
        <v>236</v>
      </c>
      <c r="B131" s="92" t="s">
        <v>353</v>
      </c>
      <c r="C131" s="62">
        <v>0</v>
      </c>
      <c r="D131" s="62"/>
      <c r="E131" s="62"/>
      <c r="F131" s="62"/>
      <c r="G131" s="62"/>
      <c r="H131" s="62">
        <f>SUM(D131:G131)</f>
        <v>0</v>
      </c>
      <c r="I131" s="36" t="str">
        <f t="shared" si="147"/>
        <v>-</v>
      </c>
      <c r="J131" s="62"/>
      <c r="K131" s="62"/>
      <c r="L131" s="62"/>
      <c r="M131" s="62"/>
      <c r="N131" s="62">
        <f t="shared" si="148"/>
        <v>0</v>
      </c>
      <c r="O131" s="36" t="str">
        <f t="shared" si="149"/>
        <v>-</v>
      </c>
      <c r="P131" s="62"/>
      <c r="Q131" s="62"/>
      <c r="R131" s="62"/>
      <c r="S131" s="62">
        <v>0</v>
      </c>
      <c r="T131" s="62">
        <f t="shared" si="150"/>
        <v>0</v>
      </c>
      <c r="U131" s="36" t="str">
        <f t="shared" si="151"/>
        <v>-</v>
      </c>
      <c r="V131" s="62">
        <f t="shared" si="152"/>
        <v>0</v>
      </c>
      <c r="W131" s="36" t="str">
        <f t="shared" si="153"/>
        <v>-</v>
      </c>
    </row>
    <row r="132" spans="1:23" s="18" customFormat="1" ht="15" x14ac:dyDescent="0.25">
      <c r="A132" s="96" t="s">
        <v>355</v>
      </c>
      <c r="B132" s="92" t="s">
        <v>354</v>
      </c>
      <c r="C132" s="94">
        <v>0</v>
      </c>
      <c r="D132" s="94"/>
      <c r="E132" s="94"/>
      <c r="F132" s="94"/>
      <c r="G132" s="94"/>
      <c r="H132" s="94"/>
      <c r="I132" s="95"/>
      <c r="J132" s="94"/>
      <c r="K132" s="94"/>
      <c r="L132" s="94"/>
      <c r="M132" s="94"/>
      <c r="N132" s="94"/>
      <c r="O132" s="95"/>
      <c r="P132" s="94"/>
      <c r="Q132" s="94"/>
      <c r="R132" s="94"/>
      <c r="S132" s="94">
        <v>0</v>
      </c>
      <c r="T132" s="94">
        <f t="shared" si="150"/>
        <v>0</v>
      </c>
      <c r="U132" s="95" t="str">
        <f t="shared" si="151"/>
        <v>-</v>
      </c>
      <c r="V132" s="62">
        <f t="shared" ref="V132" si="154">H132+N132+T132</f>
        <v>0</v>
      </c>
      <c r="W132" s="36" t="str">
        <f t="shared" ref="W132" si="155">IF(C132=0,"-",V132/C132)</f>
        <v>-</v>
      </c>
    </row>
    <row r="133" spans="1:23" s="9" customFormat="1" x14ac:dyDescent="0.25">
      <c r="A133" s="20" t="s">
        <v>237</v>
      </c>
      <c r="B133" s="21" t="s">
        <v>238</v>
      </c>
      <c r="C133" s="67">
        <f>SUM(C134:C140)</f>
        <v>-50800</v>
      </c>
      <c r="D133" s="67">
        <f t="shared" ref="D133:G133" si="156">SUM(D134:D140)</f>
        <v>0</v>
      </c>
      <c r="E133" s="67">
        <f t="shared" si="156"/>
        <v>0</v>
      </c>
      <c r="F133" s="67">
        <f t="shared" si="156"/>
        <v>0</v>
      </c>
      <c r="G133" s="67">
        <f t="shared" si="156"/>
        <v>0</v>
      </c>
      <c r="H133" s="67">
        <f t="shared" ref="H133" si="157">SUM(D133:G133)</f>
        <v>0</v>
      </c>
      <c r="I133" s="41">
        <f t="shared" si="147"/>
        <v>0</v>
      </c>
      <c r="J133" s="67">
        <f t="shared" ref="J133:M133" si="158">SUM(J134:J140)</f>
        <v>0</v>
      </c>
      <c r="K133" s="67">
        <f t="shared" si="158"/>
        <v>0</v>
      </c>
      <c r="L133" s="67">
        <f t="shared" si="158"/>
        <v>0</v>
      </c>
      <c r="M133" s="67">
        <f t="shared" si="158"/>
        <v>0</v>
      </c>
      <c r="N133" s="67">
        <f t="shared" si="148"/>
        <v>0</v>
      </c>
      <c r="O133" s="41">
        <f t="shared" si="149"/>
        <v>0</v>
      </c>
      <c r="P133" s="67">
        <f t="shared" ref="P133:S133" si="159">SUM(P134:P140)</f>
        <v>0</v>
      </c>
      <c r="Q133" s="67">
        <f t="shared" si="159"/>
        <v>0</v>
      </c>
      <c r="R133" s="67">
        <f t="shared" si="159"/>
        <v>0</v>
      </c>
      <c r="S133" s="67">
        <f t="shared" si="159"/>
        <v>0</v>
      </c>
      <c r="T133" s="67">
        <f t="shared" si="150"/>
        <v>0</v>
      </c>
      <c r="U133" s="41">
        <f t="shared" si="151"/>
        <v>0</v>
      </c>
      <c r="V133" s="67">
        <f t="shared" si="152"/>
        <v>0</v>
      </c>
      <c r="W133" s="41">
        <f t="shared" si="153"/>
        <v>0</v>
      </c>
    </row>
    <row r="134" spans="1:23" s="18" customFormat="1" ht="15" x14ac:dyDescent="0.25">
      <c r="A134" s="96" t="s">
        <v>239</v>
      </c>
      <c r="B134" s="92" t="s">
        <v>240</v>
      </c>
      <c r="C134" s="62">
        <v>0</v>
      </c>
      <c r="D134" s="62"/>
      <c r="E134" s="62"/>
      <c r="F134" s="62"/>
      <c r="G134" s="62"/>
      <c r="H134" s="62">
        <f t="shared" ref="H134:H140" si="160">SUM(D134:G134)</f>
        <v>0</v>
      </c>
      <c r="I134" s="36" t="str">
        <f t="shared" ref="I134:I140" si="161">IF(C134=0,"-",H134/C134)</f>
        <v>-</v>
      </c>
      <c r="J134" s="62"/>
      <c r="K134" s="62"/>
      <c r="L134" s="62"/>
      <c r="M134" s="62"/>
      <c r="N134" s="62">
        <f t="shared" ref="N134:N140" si="162">SUM(J134:M134)</f>
        <v>0</v>
      </c>
      <c r="O134" s="36" t="str">
        <f t="shared" ref="O134:O140" si="163">IF(C134=0,"-",N134/C134)</f>
        <v>-</v>
      </c>
      <c r="P134" s="62"/>
      <c r="Q134" s="62"/>
      <c r="R134" s="62"/>
      <c r="S134" s="62">
        <v>0</v>
      </c>
      <c r="T134" s="62">
        <f t="shared" ref="T134:T140" si="164">SUM(P134:S134)</f>
        <v>0</v>
      </c>
      <c r="U134" s="36" t="str">
        <f t="shared" ref="U134:U140" si="165">IF(C134=0,"-",T134/C134)</f>
        <v>-</v>
      </c>
      <c r="V134" s="62">
        <f t="shared" ref="V134:V140" si="166">H134+N134+T134</f>
        <v>0</v>
      </c>
      <c r="W134" s="36" t="str">
        <f t="shared" ref="W134:W140" si="167">IF(C134=0,"-",V134/C134)</f>
        <v>-</v>
      </c>
    </row>
    <row r="135" spans="1:23" s="18" customFormat="1" ht="15" x14ac:dyDescent="0.25">
      <c r="A135" s="96" t="s">
        <v>241</v>
      </c>
      <c r="B135" s="92" t="s">
        <v>242</v>
      </c>
      <c r="C135" s="62">
        <v>0</v>
      </c>
      <c r="D135" s="62"/>
      <c r="E135" s="62"/>
      <c r="F135" s="62"/>
      <c r="G135" s="62"/>
      <c r="H135" s="62">
        <f t="shared" si="160"/>
        <v>0</v>
      </c>
      <c r="I135" s="36" t="str">
        <f t="shared" si="161"/>
        <v>-</v>
      </c>
      <c r="J135" s="62"/>
      <c r="K135" s="62"/>
      <c r="L135" s="62"/>
      <c r="M135" s="62"/>
      <c r="N135" s="62">
        <f t="shared" si="162"/>
        <v>0</v>
      </c>
      <c r="O135" s="36" t="str">
        <f t="shared" si="163"/>
        <v>-</v>
      </c>
      <c r="P135" s="62"/>
      <c r="Q135" s="62"/>
      <c r="R135" s="62"/>
      <c r="S135" s="62">
        <v>0</v>
      </c>
      <c r="T135" s="62">
        <f t="shared" si="164"/>
        <v>0</v>
      </c>
      <c r="U135" s="36" t="str">
        <f t="shared" si="165"/>
        <v>-</v>
      </c>
      <c r="V135" s="62">
        <f t="shared" si="166"/>
        <v>0</v>
      </c>
      <c r="W135" s="36" t="str">
        <f t="shared" si="167"/>
        <v>-</v>
      </c>
    </row>
    <row r="136" spans="1:23" s="18" customFormat="1" ht="15" x14ac:dyDescent="0.25">
      <c r="A136" s="96" t="s">
        <v>243</v>
      </c>
      <c r="B136" s="92" t="s">
        <v>244</v>
      </c>
      <c r="C136" s="62">
        <v>0</v>
      </c>
      <c r="D136" s="62"/>
      <c r="E136" s="62"/>
      <c r="F136" s="62"/>
      <c r="G136" s="62"/>
      <c r="H136" s="62">
        <f t="shared" si="160"/>
        <v>0</v>
      </c>
      <c r="I136" s="36" t="str">
        <f t="shared" si="161"/>
        <v>-</v>
      </c>
      <c r="J136" s="62"/>
      <c r="K136" s="62"/>
      <c r="L136" s="62"/>
      <c r="M136" s="62"/>
      <c r="N136" s="62">
        <f t="shared" si="162"/>
        <v>0</v>
      </c>
      <c r="O136" s="36" t="str">
        <f t="shared" si="163"/>
        <v>-</v>
      </c>
      <c r="P136" s="62"/>
      <c r="Q136" s="62"/>
      <c r="R136" s="62"/>
      <c r="S136" s="62">
        <v>0</v>
      </c>
      <c r="T136" s="62">
        <f t="shared" si="164"/>
        <v>0</v>
      </c>
      <c r="U136" s="36" t="str">
        <f t="shared" si="165"/>
        <v>-</v>
      </c>
      <c r="V136" s="62">
        <f t="shared" si="166"/>
        <v>0</v>
      </c>
      <c r="W136" s="36" t="str">
        <f t="shared" si="167"/>
        <v>-</v>
      </c>
    </row>
    <row r="137" spans="1:23" s="18" customFormat="1" ht="15" x14ac:dyDescent="0.25">
      <c r="A137" s="96" t="s">
        <v>245</v>
      </c>
      <c r="B137" s="92" t="s">
        <v>246</v>
      </c>
      <c r="C137" s="62">
        <v>0</v>
      </c>
      <c r="D137" s="62"/>
      <c r="E137" s="62"/>
      <c r="F137" s="62"/>
      <c r="G137" s="62"/>
      <c r="H137" s="62">
        <f t="shared" si="160"/>
        <v>0</v>
      </c>
      <c r="I137" s="36" t="str">
        <f t="shared" si="161"/>
        <v>-</v>
      </c>
      <c r="J137" s="62"/>
      <c r="K137" s="62"/>
      <c r="L137" s="62"/>
      <c r="M137" s="62"/>
      <c r="N137" s="62">
        <f t="shared" si="162"/>
        <v>0</v>
      </c>
      <c r="O137" s="36" t="str">
        <f t="shared" si="163"/>
        <v>-</v>
      </c>
      <c r="P137" s="62"/>
      <c r="Q137" s="62"/>
      <c r="R137" s="62"/>
      <c r="S137" s="62">
        <v>0</v>
      </c>
      <c r="T137" s="62">
        <f t="shared" si="164"/>
        <v>0</v>
      </c>
      <c r="U137" s="36" t="str">
        <f t="shared" si="165"/>
        <v>-</v>
      </c>
      <c r="V137" s="62">
        <f t="shared" si="166"/>
        <v>0</v>
      </c>
      <c r="W137" s="36" t="str">
        <f t="shared" si="167"/>
        <v>-</v>
      </c>
    </row>
    <row r="138" spans="1:23" s="18" customFormat="1" ht="15" x14ac:dyDescent="0.25">
      <c r="A138" s="96" t="s">
        <v>247</v>
      </c>
      <c r="B138" s="92" t="s">
        <v>248</v>
      </c>
      <c r="C138" s="62">
        <v>0</v>
      </c>
      <c r="D138" s="62"/>
      <c r="E138" s="62"/>
      <c r="F138" s="62"/>
      <c r="G138" s="62"/>
      <c r="H138" s="62">
        <f t="shared" si="160"/>
        <v>0</v>
      </c>
      <c r="I138" s="36" t="str">
        <f t="shared" si="161"/>
        <v>-</v>
      </c>
      <c r="J138" s="62"/>
      <c r="K138" s="62"/>
      <c r="L138" s="62"/>
      <c r="M138" s="62"/>
      <c r="N138" s="62">
        <f t="shared" si="162"/>
        <v>0</v>
      </c>
      <c r="O138" s="36" t="str">
        <f t="shared" si="163"/>
        <v>-</v>
      </c>
      <c r="P138" s="62"/>
      <c r="Q138" s="62"/>
      <c r="R138" s="62"/>
      <c r="S138" s="62">
        <v>0</v>
      </c>
      <c r="T138" s="62">
        <f t="shared" si="164"/>
        <v>0</v>
      </c>
      <c r="U138" s="36" t="str">
        <f t="shared" si="165"/>
        <v>-</v>
      </c>
      <c r="V138" s="62">
        <f t="shared" si="166"/>
        <v>0</v>
      </c>
      <c r="W138" s="36" t="str">
        <f t="shared" si="167"/>
        <v>-</v>
      </c>
    </row>
    <row r="139" spans="1:23" s="19" customFormat="1" ht="15" x14ac:dyDescent="0.25">
      <c r="A139" s="96" t="s">
        <v>249</v>
      </c>
      <c r="B139" s="92" t="s">
        <v>250</v>
      </c>
      <c r="C139" s="62">
        <v>-50800</v>
      </c>
      <c r="D139" s="62"/>
      <c r="E139" s="62"/>
      <c r="F139" s="62"/>
      <c r="G139" s="62"/>
      <c r="H139" s="62">
        <f t="shared" si="160"/>
        <v>0</v>
      </c>
      <c r="I139" s="36">
        <f t="shared" si="161"/>
        <v>0</v>
      </c>
      <c r="J139" s="62"/>
      <c r="K139" s="62"/>
      <c r="L139" s="62"/>
      <c r="M139" s="62"/>
      <c r="N139" s="62">
        <f t="shared" si="162"/>
        <v>0</v>
      </c>
      <c r="O139" s="36">
        <f t="shared" si="163"/>
        <v>0</v>
      </c>
      <c r="P139" s="62"/>
      <c r="Q139" s="62"/>
      <c r="R139" s="62"/>
      <c r="S139" s="62">
        <v>0</v>
      </c>
      <c r="T139" s="62">
        <f t="shared" si="164"/>
        <v>0</v>
      </c>
      <c r="U139" s="36">
        <f t="shared" si="165"/>
        <v>0</v>
      </c>
      <c r="V139" s="62">
        <f t="shared" si="166"/>
        <v>0</v>
      </c>
      <c r="W139" s="36">
        <f t="shared" si="167"/>
        <v>0</v>
      </c>
    </row>
    <row r="140" spans="1:23" s="18" customFormat="1" ht="15" x14ac:dyDescent="0.25">
      <c r="A140" s="96" t="s">
        <v>251</v>
      </c>
      <c r="B140" s="92" t="s">
        <v>252</v>
      </c>
      <c r="C140" s="62">
        <v>0</v>
      </c>
      <c r="D140" s="62"/>
      <c r="E140" s="62"/>
      <c r="F140" s="62"/>
      <c r="G140" s="62"/>
      <c r="H140" s="62">
        <f t="shared" si="160"/>
        <v>0</v>
      </c>
      <c r="I140" s="36" t="str">
        <f t="shared" si="161"/>
        <v>-</v>
      </c>
      <c r="J140" s="62"/>
      <c r="K140" s="62"/>
      <c r="L140" s="62"/>
      <c r="M140" s="62"/>
      <c r="N140" s="62">
        <f t="shared" si="162"/>
        <v>0</v>
      </c>
      <c r="O140" s="36" t="str">
        <f t="shared" si="163"/>
        <v>-</v>
      </c>
      <c r="P140" s="62"/>
      <c r="Q140" s="62"/>
      <c r="R140" s="62"/>
      <c r="S140" s="62">
        <v>0</v>
      </c>
      <c r="T140" s="62">
        <f t="shared" si="164"/>
        <v>0</v>
      </c>
      <c r="U140" s="36" t="str">
        <f t="shared" si="165"/>
        <v>-</v>
      </c>
      <c r="V140" s="62">
        <f t="shared" si="166"/>
        <v>0</v>
      </c>
      <c r="W140" s="36" t="str">
        <f t="shared" si="167"/>
        <v>-</v>
      </c>
    </row>
    <row r="141" spans="1:23" s="9" customFormat="1" x14ac:dyDescent="0.25">
      <c r="A141" s="7" t="s">
        <v>253</v>
      </c>
      <c r="B141" s="8" t="s">
        <v>254</v>
      </c>
      <c r="C141" s="61">
        <f>SUM(C142:C146)</f>
        <v>-15470</v>
      </c>
      <c r="D141" s="61">
        <f t="shared" ref="D141:G141" si="168">SUM(D142:D146)</f>
        <v>0</v>
      </c>
      <c r="E141" s="61">
        <f t="shared" si="168"/>
        <v>0</v>
      </c>
      <c r="F141" s="61">
        <f t="shared" si="168"/>
        <v>0</v>
      </c>
      <c r="G141" s="61">
        <f t="shared" si="168"/>
        <v>0</v>
      </c>
      <c r="H141" s="61">
        <f t="shared" ref="H141:H146" si="169">SUM(D141:G141)</f>
        <v>0</v>
      </c>
      <c r="I141" s="35">
        <f t="shared" si="120"/>
        <v>0</v>
      </c>
      <c r="J141" s="61">
        <f t="shared" ref="J141:M141" si="170">SUM(J142:J146)</f>
        <v>0</v>
      </c>
      <c r="K141" s="61">
        <f t="shared" si="170"/>
        <v>0</v>
      </c>
      <c r="L141" s="61">
        <f t="shared" si="170"/>
        <v>0</v>
      </c>
      <c r="M141" s="61">
        <f t="shared" si="170"/>
        <v>0</v>
      </c>
      <c r="N141" s="61">
        <f t="shared" si="121"/>
        <v>0</v>
      </c>
      <c r="O141" s="35">
        <f t="shared" si="122"/>
        <v>0</v>
      </c>
      <c r="P141" s="61">
        <f t="shared" ref="P141:S141" si="171">SUM(P142:P146)</f>
        <v>0</v>
      </c>
      <c r="Q141" s="61">
        <f t="shared" si="171"/>
        <v>0</v>
      </c>
      <c r="R141" s="61">
        <f t="shared" si="171"/>
        <v>0</v>
      </c>
      <c r="S141" s="61">
        <f t="shared" si="171"/>
        <v>-3598</v>
      </c>
      <c r="T141" s="61">
        <f t="shared" ref="T141:T146" si="172">SUM(P141:S141)</f>
        <v>-3598</v>
      </c>
      <c r="U141" s="35">
        <f t="shared" si="137"/>
        <v>0.232579185520362</v>
      </c>
      <c r="V141" s="61">
        <f t="shared" si="124"/>
        <v>-3598</v>
      </c>
      <c r="W141" s="35">
        <f t="shared" si="125"/>
        <v>0.232579185520362</v>
      </c>
    </row>
    <row r="142" spans="1:23" s="18" customFormat="1" x14ac:dyDescent="0.25">
      <c r="A142" s="10" t="s">
        <v>255</v>
      </c>
      <c r="B142" s="51" t="s">
        <v>256</v>
      </c>
      <c r="C142" s="62">
        <v>-2470</v>
      </c>
      <c r="D142" s="62"/>
      <c r="E142" s="62"/>
      <c r="F142" s="62"/>
      <c r="G142" s="62"/>
      <c r="H142" s="62">
        <f t="shared" si="169"/>
        <v>0</v>
      </c>
      <c r="I142" s="36">
        <f t="shared" si="120"/>
        <v>0</v>
      </c>
      <c r="J142" s="62"/>
      <c r="K142" s="62"/>
      <c r="L142" s="62"/>
      <c r="M142" s="62"/>
      <c r="N142" s="62">
        <f>SUM(J142:M142)</f>
        <v>0</v>
      </c>
      <c r="O142" s="36">
        <f t="shared" si="122"/>
        <v>0</v>
      </c>
      <c r="P142" s="62"/>
      <c r="Q142" s="62"/>
      <c r="R142" s="62"/>
      <c r="S142" s="62">
        <f>-Dez!K350</f>
        <v>-1348</v>
      </c>
      <c r="T142" s="62">
        <f t="shared" si="172"/>
        <v>-1348</v>
      </c>
      <c r="U142" s="36">
        <f t="shared" si="137"/>
        <v>0.54574898785425097</v>
      </c>
      <c r="V142" s="62">
        <f t="shared" si="124"/>
        <v>-1348</v>
      </c>
      <c r="W142" s="36">
        <f t="shared" si="125"/>
        <v>0.54574898785425097</v>
      </c>
    </row>
    <row r="143" spans="1:23" s="18" customFormat="1" x14ac:dyDescent="0.25">
      <c r="A143" s="10" t="s">
        <v>257</v>
      </c>
      <c r="B143" s="51" t="s">
        <v>258</v>
      </c>
      <c r="C143" s="62">
        <v>0</v>
      </c>
      <c r="D143" s="62"/>
      <c r="E143" s="62"/>
      <c r="F143" s="62"/>
      <c r="G143" s="62"/>
      <c r="H143" s="62">
        <f t="shared" si="169"/>
        <v>0</v>
      </c>
      <c r="I143" s="36" t="str">
        <f t="shared" si="120"/>
        <v>-</v>
      </c>
      <c r="J143" s="62"/>
      <c r="K143" s="62"/>
      <c r="L143" s="62"/>
      <c r="M143" s="62"/>
      <c r="N143" s="62">
        <f>SUM(J143:M143)</f>
        <v>0</v>
      </c>
      <c r="O143" s="36" t="str">
        <f t="shared" si="122"/>
        <v>-</v>
      </c>
      <c r="P143" s="62"/>
      <c r="Q143" s="62"/>
      <c r="R143" s="62"/>
      <c r="S143" s="62">
        <f>-Dez!K353</f>
        <v>-2250</v>
      </c>
      <c r="T143" s="62">
        <f t="shared" si="172"/>
        <v>-2250</v>
      </c>
      <c r="U143" s="36" t="str">
        <f t="shared" si="137"/>
        <v>-</v>
      </c>
      <c r="V143" s="62">
        <f t="shared" si="124"/>
        <v>-2250</v>
      </c>
      <c r="W143" s="36" t="str">
        <f t="shared" si="125"/>
        <v>-</v>
      </c>
    </row>
    <row r="144" spans="1:23" s="18" customFormat="1" x14ac:dyDescent="0.25">
      <c r="A144" s="10" t="s">
        <v>259</v>
      </c>
      <c r="B144" s="51" t="s">
        <v>260</v>
      </c>
      <c r="C144" s="62">
        <v>-8000</v>
      </c>
      <c r="D144" s="62"/>
      <c r="E144" s="62"/>
      <c r="F144" s="62"/>
      <c r="G144" s="62"/>
      <c r="H144" s="62">
        <f t="shared" si="169"/>
        <v>0</v>
      </c>
      <c r="I144" s="36">
        <f t="shared" si="120"/>
        <v>0</v>
      </c>
      <c r="J144" s="62"/>
      <c r="K144" s="62"/>
      <c r="L144" s="62"/>
      <c r="M144" s="62"/>
      <c r="N144" s="62">
        <f>SUM(J144:M144)</f>
        <v>0</v>
      </c>
      <c r="O144" s="36">
        <f t="shared" si="122"/>
        <v>0</v>
      </c>
      <c r="P144" s="62"/>
      <c r="Q144" s="62"/>
      <c r="R144" s="62"/>
      <c r="S144" s="62">
        <v>0</v>
      </c>
      <c r="T144" s="62">
        <f t="shared" si="172"/>
        <v>0</v>
      </c>
      <c r="U144" s="36">
        <f t="shared" si="137"/>
        <v>0</v>
      </c>
      <c r="V144" s="62">
        <f t="shared" si="124"/>
        <v>0</v>
      </c>
      <c r="W144" s="36">
        <f t="shared" si="125"/>
        <v>0</v>
      </c>
    </row>
    <row r="145" spans="1:23" s="18" customFormat="1" x14ac:dyDescent="0.25">
      <c r="A145" s="52" t="s">
        <v>261</v>
      </c>
      <c r="B145" s="51" t="s">
        <v>987</v>
      </c>
      <c r="C145" s="62">
        <v>-5000</v>
      </c>
      <c r="D145" s="62"/>
      <c r="E145" s="62"/>
      <c r="F145" s="62"/>
      <c r="G145" s="62"/>
      <c r="H145" s="62">
        <f t="shared" si="169"/>
        <v>0</v>
      </c>
      <c r="I145" s="36">
        <f t="shared" si="120"/>
        <v>0</v>
      </c>
      <c r="J145" s="62"/>
      <c r="K145" s="62"/>
      <c r="L145" s="62"/>
      <c r="M145" s="62"/>
      <c r="N145" s="62">
        <f>SUM(J145:M145)</f>
        <v>0</v>
      </c>
      <c r="O145" s="36">
        <f t="shared" si="122"/>
        <v>0</v>
      </c>
      <c r="P145" s="62"/>
      <c r="Q145" s="62"/>
      <c r="R145" s="62"/>
      <c r="S145" s="62">
        <v>0</v>
      </c>
      <c r="T145" s="62">
        <f t="shared" si="172"/>
        <v>0</v>
      </c>
      <c r="U145" s="36">
        <f t="shared" si="137"/>
        <v>0</v>
      </c>
      <c r="V145" s="62">
        <f t="shared" si="124"/>
        <v>0</v>
      </c>
      <c r="W145" s="36">
        <f t="shared" si="125"/>
        <v>0</v>
      </c>
    </row>
    <row r="146" spans="1:23" s="18" customFormat="1" x14ac:dyDescent="0.25">
      <c r="A146" s="52" t="s">
        <v>262</v>
      </c>
      <c r="B146" s="51" t="s">
        <v>988</v>
      </c>
      <c r="C146" s="62">
        <v>0</v>
      </c>
      <c r="D146" s="62"/>
      <c r="E146" s="62"/>
      <c r="F146" s="62"/>
      <c r="G146" s="62"/>
      <c r="H146" s="62">
        <f t="shared" si="169"/>
        <v>0</v>
      </c>
      <c r="I146" s="36" t="str">
        <f t="shared" si="120"/>
        <v>-</v>
      </c>
      <c r="J146" s="62"/>
      <c r="K146" s="62"/>
      <c r="L146" s="62"/>
      <c r="M146" s="62"/>
      <c r="N146" s="62">
        <f>SUM(J146:M146)</f>
        <v>0</v>
      </c>
      <c r="O146" s="36" t="str">
        <f t="shared" si="122"/>
        <v>-</v>
      </c>
      <c r="P146" s="62"/>
      <c r="Q146" s="62"/>
      <c r="R146" s="62"/>
      <c r="S146" s="62">
        <v>0</v>
      </c>
      <c r="T146" s="62">
        <f t="shared" si="172"/>
        <v>0</v>
      </c>
      <c r="U146" s="36" t="str">
        <f t="shared" si="137"/>
        <v>-</v>
      </c>
      <c r="V146" s="62">
        <f t="shared" si="124"/>
        <v>0</v>
      </c>
      <c r="W146" s="36" t="str">
        <f t="shared" si="125"/>
        <v>-</v>
      </c>
    </row>
    <row r="147" spans="1:23" s="9" customFormat="1" x14ac:dyDescent="0.25">
      <c r="A147" s="20" t="s">
        <v>264</v>
      </c>
      <c r="B147" s="22" t="s">
        <v>265</v>
      </c>
      <c r="C147" s="61">
        <f>SUM(C148:C151)</f>
        <v>-218909</v>
      </c>
      <c r="D147" s="61">
        <f>SUM(D148:D151)</f>
        <v>0</v>
      </c>
      <c r="E147" s="61">
        <f>SUM(E148:E151)</f>
        <v>0</v>
      </c>
      <c r="F147" s="61">
        <f>SUM(F148:F151)</f>
        <v>0</v>
      </c>
      <c r="G147" s="61">
        <f t="shared" ref="G147" si="173">SUM(G148:G151)</f>
        <v>0</v>
      </c>
      <c r="H147" s="61">
        <f t="shared" si="119"/>
        <v>0</v>
      </c>
      <c r="I147" s="35">
        <f t="shared" si="120"/>
        <v>0</v>
      </c>
      <c r="J147" s="61">
        <f>SUM(J148:J151)</f>
        <v>0</v>
      </c>
      <c r="K147" s="61">
        <f>SUM(K148:K151)</f>
        <v>0</v>
      </c>
      <c r="L147" s="61">
        <f>SUM(L148:L151)</f>
        <v>0</v>
      </c>
      <c r="M147" s="61">
        <f t="shared" ref="M147" si="174">SUM(M148:M151)</f>
        <v>0</v>
      </c>
      <c r="N147" s="61">
        <f t="shared" si="121"/>
        <v>0</v>
      </c>
      <c r="O147" s="35">
        <f t="shared" si="122"/>
        <v>0</v>
      </c>
      <c r="P147" s="61">
        <f>SUM(P148:P151)</f>
        <v>0</v>
      </c>
      <c r="Q147" s="61">
        <f>SUM(Q148:Q151)</f>
        <v>0</v>
      </c>
      <c r="R147" s="61">
        <f>SUM(R148:R151)</f>
        <v>0</v>
      </c>
      <c r="S147" s="61">
        <f t="shared" ref="S147" si="175">SUM(S148:S151)</f>
        <v>-1048764.3999999999</v>
      </c>
      <c r="T147" s="61">
        <f t="shared" si="123"/>
        <v>-1048764.3999999999</v>
      </c>
      <c r="U147" s="35">
        <f t="shared" si="137"/>
        <v>4.790869265311156</v>
      </c>
      <c r="V147" s="61">
        <f t="shared" si="124"/>
        <v>-1048764.3999999999</v>
      </c>
      <c r="W147" s="35">
        <f t="shared" si="125"/>
        <v>4.790869265311156</v>
      </c>
    </row>
    <row r="148" spans="1:23" s="18" customFormat="1" x14ac:dyDescent="0.25">
      <c r="A148" s="10" t="s">
        <v>266</v>
      </c>
      <c r="B148" s="11" t="s">
        <v>267</v>
      </c>
      <c r="C148" s="62">
        <v>-135000</v>
      </c>
      <c r="D148" s="84"/>
      <c r="E148" s="84"/>
      <c r="F148" s="84"/>
      <c r="G148" s="84"/>
      <c r="H148" s="84">
        <f t="shared" si="119"/>
        <v>0</v>
      </c>
      <c r="I148" s="85">
        <f t="shared" si="120"/>
        <v>0</v>
      </c>
      <c r="J148" s="84"/>
      <c r="K148" s="84"/>
      <c r="L148" s="84"/>
      <c r="M148" s="84"/>
      <c r="N148" s="84">
        <f t="shared" si="121"/>
        <v>0</v>
      </c>
      <c r="O148" s="85">
        <f t="shared" si="122"/>
        <v>0</v>
      </c>
      <c r="P148" s="84"/>
      <c r="Q148" s="84"/>
      <c r="R148" s="84"/>
      <c r="S148" s="84">
        <f>-Dez!K378</f>
        <v>-300654.77</v>
      </c>
      <c r="T148" s="84">
        <f t="shared" si="123"/>
        <v>-300654.77</v>
      </c>
      <c r="U148" s="85">
        <f t="shared" si="137"/>
        <v>2.2270723703703705</v>
      </c>
      <c r="V148" s="84">
        <f t="shared" si="124"/>
        <v>-300654.77</v>
      </c>
      <c r="W148" s="85">
        <f t="shared" si="125"/>
        <v>2.2270723703703705</v>
      </c>
    </row>
    <row r="149" spans="1:23" s="18" customFormat="1" x14ac:dyDescent="0.25">
      <c r="A149" s="10" t="s">
        <v>268</v>
      </c>
      <c r="B149" s="11" t="s">
        <v>269</v>
      </c>
      <c r="C149" s="62">
        <v>-350</v>
      </c>
      <c r="D149" s="84"/>
      <c r="E149" s="84"/>
      <c r="F149" s="84"/>
      <c r="G149" s="84"/>
      <c r="H149" s="84">
        <f t="shared" si="119"/>
        <v>0</v>
      </c>
      <c r="I149" s="85">
        <f t="shared" si="120"/>
        <v>0</v>
      </c>
      <c r="J149" s="84"/>
      <c r="K149" s="84"/>
      <c r="L149" s="84"/>
      <c r="M149" s="84"/>
      <c r="N149" s="84">
        <f t="shared" si="121"/>
        <v>0</v>
      </c>
      <c r="O149" s="85">
        <f t="shared" si="122"/>
        <v>0</v>
      </c>
      <c r="P149" s="84"/>
      <c r="Q149" s="84"/>
      <c r="R149" s="84"/>
      <c r="S149" s="84">
        <f>-Dez!K379</f>
        <v>-5872.21</v>
      </c>
      <c r="T149" s="84">
        <f t="shared" si="123"/>
        <v>-5872.21</v>
      </c>
      <c r="U149" s="85">
        <f t="shared" si="137"/>
        <v>16.777742857142858</v>
      </c>
      <c r="V149" s="84">
        <f t="shared" si="124"/>
        <v>-5872.21</v>
      </c>
      <c r="W149" s="85">
        <f t="shared" si="125"/>
        <v>16.777742857142858</v>
      </c>
    </row>
    <row r="150" spans="1:23" s="18" customFormat="1" x14ac:dyDescent="0.25">
      <c r="A150" s="10" t="s">
        <v>1006</v>
      </c>
      <c r="B150" s="11" t="s">
        <v>270</v>
      </c>
      <c r="C150" s="62">
        <v>0</v>
      </c>
      <c r="D150" s="84"/>
      <c r="E150" s="84"/>
      <c r="F150" s="84"/>
      <c r="G150" s="84"/>
      <c r="H150" s="84">
        <f t="shared" si="119"/>
        <v>0</v>
      </c>
      <c r="I150" s="85" t="str">
        <f t="shared" si="120"/>
        <v>-</v>
      </c>
      <c r="J150" s="84"/>
      <c r="K150" s="84"/>
      <c r="L150" s="84"/>
      <c r="M150" s="84"/>
      <c r="N150" s="84">
        <f t="shared" si="121"/>
        <v>0</v>
      </c>
      <c r="O150" s="85" t="str">
        <f t="shared" si="122"/>
        <v>-</v>
      </c>
      <c r="P150" s="84"/>
      <c r="Q150" s="84"/>
      <c r="R150" s="84"/>
      <c r="S150" s="84">
        <f>-Dez!K368</f>
        <v>-463740.7</v>
      </c>
      <c r="T150" s="84">
        <f t="shared" si="123"/>
        <v>-463740.7</v>
      </c>
      <c r="U150" s="85" t="str">
        <f t="shared" si="137"/>
        <v>-</v>
      </c>
      <c r="V150" s="84">
        <f t="shared" si="124"/>
        <v>-463740.7</v>
      </c>
      <c r="W150" s="85" t="str">
        <f t="shared" si="125"/>
        <v>-</v>
      </c>
    </row>
    <row r="151" spans="1:23" s="18" customFormat="1" x14ac:dyDescent="0.25">
      <c r="A151" s="10" t="s">
        <v>271</v>
      </c>
      <c r="B151" s="11" t="s">
        <v>263</v>
      </c>
      <c r="C151" s="62">
        <f>C152</f>
        <v>-83559</v>
      </c>
      <c r="D151" s="68">
        <f>D152</f>
        <v>0</v>
      </c>
      <c r="E151" s="68">
        <f>E152</f>
        <v>0</v>
      </c>
      <c r="F151" s="68">
        <f>F152</f>
        <v>0</v>
      </c>
      <c r="G151" s="68">
        <f t="shared" ref="G151" si="176">G152</f>
        <v>0</v>
      </c>
      <c r="H151" s="68">
        <f t="shared" si="119"/>
        <v>0</v>
      </c>
      <c r="I151" s="42">
        <f t="shared" si="120"/>
        <v>0</v>
      </c>
      <c r="J151" s="68">
        <f>J152</f>
        <v>0</v>
      </c>
      <c r="K151" s="68">
        <f>K152</f>
        <v>0</v>
      </c>
      <c r="L151" s="68">
        <f>L152</f>
        <v>0</v>
      </c>
      <c r="M151" s="68">
        <f t="shared" ref="M151" si="177">M152</f>
        <v>0</v>
      </c>
      <c r="N151" s="68">
        <f t="shared" si="121"/>
        <v>0</v>
      </c>
      <c r="O151" s="42">
        <f t="shared" si="122"/>
        <v>0</v>
      </c>
      <c r="P151" s="68">
        <f>P152</f>
        <v>0</v>
      </c>
      <c r="Q151" s="68">
        <f>Q152</f>
        <v>0</v>
      </c>
      <c r="R151" s="68">
        <f>R152</f>
        <v>0</v>
      </c>
      <c r="S151" s="68">
        <f t="shared" ref="S151" si="178">S152</f>
        <v>-278496.71999999997</v>
      </c>
      <c r="T151" s="68">
        <f t="shared" si="123"/>
        <v>-278496.71999999997</v>
      </c>
      <c r="U151" s="42">
        <f t="shared" si="137"/>
        <v>3.33293505187951</v>
      </c>
      <c r="V151" s="68">
        <f t="shared" si="124"/>
        <v>-278496.71999999997</v>
      </c>
      <c r="W151" s="42">
        <f t="shared" si="125"/>
        <v>3.33293505187951</v>
      </c>
    </row>
    <row r="152" spans="1:23" s="19" customFormat="1" x14ac:dyDescent="0.25">
      <c r="A152" s="10" t="s">
        <v>272</v>
      </c>
      <c r="B152" s="11" t="s">
        <v>273</v>
      </c>
      <c r="C152" s="62">
        <v>-83559</v>
      </c>
      <c r="D152" s="84"/>
      <c r="E152" s="84"/>
      <c r="F152" s="84"/>
      <c r="G152" s="84"/>
      <c r="H152" s="84">
        <f t="shared" si="119"/>
        <v>0</v>
      </c>
      <c r="I152" s="85">
        <f t="shared" si="120"/>
        <v>0</v>
      </c>
      <c r="J152" s="84"/>
      <c r="K152" s="84"/>
      <c r="L152" s="84"/>
      <c r="M152" s="84"/>
      <c r="N152" s="84">
        <f t="shared" si="121"/>
        <v>0</v>
      </c>
      <c r="O152" s="85">
        <f t="shared" si="122"/>
        <v>0</v>
      </c>
      <c r="P152" s="84"/>
      <c r="Q152" s="84"/>
      <c r="R152" s="84"/>
      <c r="S152" s="84">
        <f>-Dez!K393</f>
        <v>-278496.71999999997</v>
      </c>
      <c r="T152" s="84">
        <f t="shared" si="123"/>
        <v>-278496.71999999997</v>
      </c>
      <c r="U152" s="85">
        <f t="shared" si="137"/>
        <v>3.33293505187951</v>
      </c>
      <c r="V152" s="84">
        <f t="shared" si="124"/>
        <v>-278496.71999999997</v>
      </c>
      <c r="W152" s="85">
        <f t="shared" si="125"/>
        <v>3.33293505187951</v>
      </c>
    </row>
    <row r="153" spans="1:23" s="24" customFormat="1" x14ac:dyDescent="0.3">
      <c r="A153" s="23" t="s">
        <v>274</v>
      </c>
      <c r="B153" s="16" t="s">
        <v>275</v>
      </c>
      <c r="C153" s="69">
        <f>C48+C34</f>
        <v>0</v>
      </c>
      <c r="D153" s="69">
        <f>D48+D34</f>
        <v>0</v>
      </c>
      <c r="E153" s="69">
        <f>E48+E34</f>
        <v>0</v>
      </c>
      <c r="F153" s="69">
        <f>F48+F34</f>
        <v>0</v>
      </c>
      <c r="G153" s="69">
        <f>G48+G34</f>
        <v>0</v>
      </c>
      <c r="H153" s="69">
        <f t="shared" si="119"/>
        <v>0</v>
      </c>
      <c r="I153" s="43" t="str">
        <f t="shared" si="120"/>
        <v>-</v>
      </c>
      <c r="J153" s="69">
        <f>J48+J34</f>
        <v>0</v>
      </c>
      <c r="K153" s="69">
        <f>K48+K34</f>
        <v>0</v>
      </c>
      <c r="L153" s="69">
        <f>L48+L34</f>
        <v>0</v>
      </c>
      <c r="M153" s="69">
        <f>M48+M34</f>
        <v>0</v>
      </c>
      <c r="N153" s="69">
        <f t="shared" si="121"/>
        <v>0</v>
      </c>
      <c r="O153" s="43" t="str">
        <f t="shared" si="122"/>
        <v>-</v>
      </c>
      <c r="P153" s="69">
        <f>P48+P34</f>
        <v>0</v>
      </c>
      <c r="Q153" s="69">
        <f>Q48+Q34</f>
        <v>0</v>
      </c>
      <c r="R153" s="69">
        <f>R48+R34</f>
        <v>0</v>
      </c>
      <c r="S153" s="69">
        <f>S48+S34</f>
        <v>-463740.69999999995</v>
      </c>
      <c r="T153" s="69">
        <f t="shared" si="123"/>
        <v>-463740.69999999995</v>
      </c>
      <c r="U153" s="43" t="str">
        <f t="shared" si="137"/>
        <v>-</v>
      </c>
      <c r="V153" s="69">
        <f t="shared" si="124"/>
        <v>-463740.69999999995</v>
      </c>
      <c r="W153" s="43" t="str">
        <f t="shared" si="125"/>
        <v>-</v>
      </c>
    </row>
    <row r="154" spans="1:23" s="24" customFormat="1" x14ac:dyDescent="0.3">
      <c r="A154" s="115" t="s">
        <v>1007</v>
      </c>
      <c r="B154"/>
      <c r="C154" s="80"/>
      <c r="D154" s="70"/>
      <c r="E154" s="70"/>
      <c r="F154" s="70"/>
      <c r="G154" s="70"/>
      <c r="H154" s="70"/>
      <c r="I154"/>
      <c r="J154" s="70"/>
      <c r="K154" s="70"/>
      <c r="L154" s="70"/>
      <c r="M154" s="70"/>
      <c r="N154" s="70"/>
      <c r="O154"/>
      <c r="P154" s="70"/>
      <c r="Q154" s="70"/>
      <c r="R154" s="70"/>
      <c r="S154" s="70"/>
      <c r="T154" s="70"/>
      <c r="U154"/>
      <c r="V154" s="70"/>
      <c r="W154"/>
    </row>
    <row r="155" spans="1:23" s="24" customFormat="1" x14ac:dyDescent="0.3">
      <c r="A155" s="115"/>
      <c r="B155"/>
      <c r="C155" s="80"/>
      <c r="D155" s="70"/>
      <c r="E155" s="70"/>
      <c r="F155" s="70"/>
      <c r="G155" s="70"/>
      <c r="H155" s="70"/>
      <c r="I155"/>
      <c r="J155" s="70"/>
      <c r="K155" s="70"/>
      <c r="L155" s="70"/>
      <c r="M155" s="70"/>
      <c r="N155" s="70"/>
      <c r="O155"/>
      <c r="P155" s="70"/>
      <c r="Q155" s="70"/>
      <c r="R155" s="70"/>
      <c r="S155" s="70"/>
      <c r="T155" s="70"/>
      <c r="U155"/>
      <c r="V155" s="70"/>
      <c r="W155"/>
    </row>
    <row r="156" spans="1:23" x14ac:dyDescent="0.3">
      <c r="A156" s="15"/>
      <c r="B156" s="16" t="s">
        <v>276</v>
      </c>
      <c r="C156" s="71"/>
      <c r="D156" s="71">
        <f>D157+D164+D171</f>
        <v>0</v>
      </c>
      <c r="E156" s="71">
        <f>E157+E164+E171</f>
        <v>0</v>
      </c>
      <c r="F156" s="71">
        <f>F157+F164+F171</f>
        <v>0</v>
      </c>
      <c r="G156" s="71">
        <f t="shared" ref="G156" si="179">G157+G164+G171</f>
        <v>0</v>
      </c>
      <c r="H156" s="71">
        <f t="shared" ref="H156:H163" si="180">SUM(D156:G156)</f>
        <v>0</v>
      </c>
      <c r="I156" s="44" t="str">
        <f t="shared" si="120"/>
        <v>-</v>
      </c>
      <c r="J156" s="71">
        <f t="shared" ref="J156:L156" si="181">J157+J164+J171</f>
        <v>0</v>
      </c>
      <c r="K156" s="71">
        <f t="shared" si="181"/>
        <v>0</v>
      </c>
      <c r="L156" s="71">
        <f t="shared" si="181"/>
        <v>0</v>
      </c>
      <c r="M156" s="71">
        <f t="shared" ref="M156" si="182">M157+M164+M171</f>
        <v>0</v>
      </c>
      <c r="N156" s="71">
        <f t="shared" si="121"/>
        <v>0</v>
      </c>
      <c r="O156" s="44" t="str">
        <f t="shared" si="122"/>
        <v>-</v>
      </c>
      <c r="P156" s="71">
        <f t="shared" ref="P156:Q156" si="183">P157+P164+P171</f>
        <v>0</v>
      </c>
      <c r="Q156" s="71">
        <f t="shared" si="183"/>
        <v>0</v>
      </c>
      <c r="R156" s="71">
        <f t="shared" ref="R156" si="184">R157+R164+R171</f>
        <v>0</v>
      </c>
      <c r="S156" s="71"/>
      <c r="T156" s="71"/>
      <c r="U156" s="44"/>
      <c r="V156" s="71"/>
      <c r="W156" s="44"/>
    </row>
    <row r="157" spans="1:23" s="26" customFormat="1" ht="15" x14ac:dyDescent="0.3">
      <c r="A157" s="7">
        <v>8</v>
      </c>
      <c r="B157" s="99" t="s">
        <v>989</v>
      </c>
      <c r="C157" s="61">
        <f>SUM(C158:C163)</f>
        <v>0</v>
      </c>
      <c r="D157" s="61">
        <f>SUM(D158:D163)</f>
        <v>0</v>
      </c>
      <c r="E157" s="61">
        <f>SUM(E158:E163)</f>
        <v>0</v>
      </c>
      <c r="F157" s="61">
        <f>SUM(F158:F163)</f>
        <v>0</v>
      </c>
      <c r="G157" s="61">
        <f t="shared" ref="G157" si="185">SUM(G158:G163)</f>
        <v>0</v>
      </c>
      <c r="H157" s="61">
        <f t="shared" si="180"/>
        <v>0</v>
      </c>
      <c r="I157" s="35" t="str">
        <f t="shared" si="120"/>
        <v>-</v>
      </c>
      <c r="J157" s="61">
        <f>SUM(J158:J163)</f>
        <v>0</v>
      </c>
      <c r="K157" s="61">
        <f>SUM(K158:K163)</f>
        <v>0</v>
      </c>
      <c r="L157" s="61">
        <f>SUM(L158:L163)</f>
        <v>0</v>
      </c>
      <c r="M157" s="61">
        <f t="shared" ref="M157" si="186">SUM(M158:M163)</f>
        <v>0</v>
      </c>
      <c r="N157" s="61">
        <f t="shared" si="121"/>
        <v>0</v>
      </c>
      <c r="O157" s="35" t="str">
        <f t="shared" si="122"/>
        <v>-</v>
      </c>
      <c r="P157" s="61"/>
      <c r="Q157" s="61"/>
      <c r="R157" s="61"/>
      <c r="S157" s="61">
        <f>SUM(S158:S163)</f>
        <v>7408</v>
      </c>
      <c r="T157" s="61">
        <f t="shared" si="123"/>
        <v>7408</v>
      </c>
      <c r="U157" s="35" t="str">
        <f t="shared" si="137"/>
        <v>-</v>
      </c>
      <c r="V157" s="61">
        <f t="shared" si="124"/>
        <v>7408</v>
      </c>
      <c r="W157" s="35" t="str">
        <f t="shared" si="125"/>
        <v>-</v>
      </c>
    </row>
    <row r="158" spans="1:23" x14ac:dyDescent="0.3">
      <c r="A158" s="10" t="s">
        <v>277</v>
      </c>
      <c r="B158" s="11" t="s">
        <v>278</v>
      </c>
      <c r="C158" s="72">
        <v>0</v>
      </c>
      <c r="D158" s="72"/>
      <c r="E158" s="72"/>
      <c r="F158" s="72"/>
      <c r="G158" s="72"/>
      <c r="H158" s="72">
        <f t="shared" si="180"/>
        <v>0</v>
      </c>
      <c r="I158" s="36" t="str">
        <f t="shared" si="120"/>
        <v>-</v>
      </c>
      <c r="J158" s="72"/>
      <c r="K158" s="72"/>
      <c r="L158" s="72"/>
      <c r="M158" s="72"/>
      <c r="N158" s="72">
        <f t="shared" si="121"/>
        <v>0</v>
      </c>
      <c r="O158" s="36" t="str">
        <f t="shared" si="122"/>
        <v>-</v>
      </c>
      <c r="P158" s="72"/>
      <c r="Q158" s="72"/>
      <c r="R158" s="72"/>
      <c r="S158" s="72">
        <v>0</v>
      </c>
      <c r="T158" s="72">
        <f t="shared" si="123"/>
        <v>0</v>
      </c>
      <c r="U158" s="36" t="str">
        <f t="shared" si="137"/>
        <v>-</v>
      </c>
      <c r="V158" s="72">
        <f t="shared" si="124"/>
        <v>0</v>
      </c>
      <c r="W158" s="36" t="str">
        <f t="shared" si="125"/>
        <v>-</v>
      </c>
    </row>
    <row r="159" spans="1:23" x14ac:dyDescent="0.3">
      <c r="A159" s="10" t="s">
        <v>279</v>
      </c>
      <c r="B159" s="11" t="s">
        <v>280</v>
      </c>
      <c r="C159" s="72">
        <v>0</v>
      </c>
      <c r="D159" s="72"/>
      <c r="E159" s="72"/>
      <c r="F159" s="72"/>
      <c r="G159" s="72"/>
      <c r="H159" s="72">
        <f t="shared" si="180"/>
        <v>0</v>
      </c>
      <c r="I159" s="36" t="str">
        <f t="shared" si="120"/>
        <v>-</v>
      </c>
      <c r="J159" s="72"/>
      <c r="K159" s="72"/>
      <c r="L159" s="72"/>
      <c r="M159" s="72"/>
      <c r="N159" s="72">
        <f t="shared" si="121"/>
        <v>0</v>
      </c>
      <c r="O159" s="36" t="str">
        <f t="shared" si="122"/>
        <v>-</v>
      </c>
      <c r="P159" s="72"/>
      <c r="Q159" s="72"/>
      <c r="R159" s="72"/>
      <c r="S159" s="72">
        <v>0</v>
      </c>
      <c r="T159" s="72">
        <f t="shared" si="123"/>
        <v>0</v>
      </c>
      <c r="U159" s="36" t="str">
        <f t="shared" si="137"/>
        <v>-</v>
      </c>
      <c r="V159" s="72">
        <f t="shared" si="124"/>
        <v>0</v>
      </c>
      <c r="W159" s="36" t="str">
        <f t="shared" si="125"/>
        <v>-</v>
      </c>
    </row>
    <row r="160" spans="1:23" x14ac:dyDescent="0.3">
      <c r="A160" s="10" t="s">
        <v>281</v>
      </c>
      <c r="B160" s="11" t="s">
        <v>282</v>
      </c>
      <c r="C160" s="72">
        <v>0</v>
      </c>
      <c r="D160" s="72"/>
      <c r="E160" s="72"/>
      <c r="F160" s="72"/>
      <c r="G160" s="72"/>
      <c r="H160" s="72">
        <f t="shared" si="180"/>
        <v>0</v>
      </c>
      <c r="I160" s="36" t="str">
        <f t="shared" si="120"/>
        <v>-</v>
      </c>
      <c r="J160" s="72"/>
      <c r="K160" s="72"/>
      <c r="L160" s="72"/>
      <c r="M160" s="72"/>
      <c r="N160" s="72">
        <f t="shared" si="121"/>
        <v>0</v>
      </c>
      <c r="O160" s="36" t="str">
        <f t="shared" si="122"/>
        <v>-</v>
      </c>
      <c r="P160" s="72"/>
      <c r="Q160" s="72"/>
      <c r="R160" s="72"/>
      <c r="S160" s="72">
        <v>1468</v>
      </c>
      <c r="T160" s="72">
        <f t="shared" si="123"/>
        <v>1468</v>
      </c>
      <c r="U160" s="36" t="str">
        <f t="shared" si="137"/>
        <v>-</v>
      </c>
      <c r="V160" s="72">
        <f t="shared" si="124"/>
        <v>1468</v>
      </c>
      <c r="W160" s="36" t="str">
        <f t="shared" si="125"/>
        <v>-</v>
      </c>
    </row>
    <row r="161" spans="1:23" x14ac:dyDescent="0.3">
      <c r="A161" s="10" t="s">
        <v>283</v>
      </c>
      <c r="B161" s="11" t="s">
        <v>284</v>
      </c>
      <c r="C161" s="72">
        <v>0</v>
      </c>
      <c r="D161" s="72"/>
      <c r="E161" s="72"/>
      <c r="F161" s="72"/>
      <c r="G161" s="72"/>
      <c r="H161" s="72">
        <f t="shared" si="180"/>
        <v>0</v>
      </c>
      <c r="I161" s="36" t="str">
        <f t="shared" si="120"/>
        <v>-</v>
      </c>
      <c r="J161" s="72"/>
      <c r="K161" s="72"/>
      <c r="L161" s="72"/>
      <c r="M161" s="72"/>
      <c r="N161" s="72">
        <f t="shared" si="121"/>
        <v>0</v>
      </c>
      <c r="O161" s="36" t="str">
        <f t="shared" si="122"/>
        <v>-</v>
      </c>
      <c r="P161" s="72"/>
      <c r="Q161" s="72"/>
      <c r="R161" s="72"/>
      <c r="S161" s="72">
        <v>0</v>
      </c>
      <c r="T161" s="72">
        <f t="shared" si="123"/>
        <v>0</v>
      </c>
      <c r="U161" s="36" t="str">
        <f t="shared" si="137"/>
        <v>-</v>
      </c>
      <c r="V161" s="72">
        <f t="shared" si="124"/>
        <v>0</v>
      </c>
      <c r="W161" s="36" t="str">
        <f t="shared" si="125"/>
        <v>-</v>
      </c>
    </row>
    <row r="162" spans="1:23" x14ac:dyDescent="0.3">
      <c r="A162" s="10" t="s">
        <v>285</v>
      </c>
      <c r="B162" s="11" t="s">
        <v>286</v>
      </c>
      <c r="C162" s="72">
        <v>0</v>
      </c>
      <c r="D162" s="62"/>
      <c r="E162" s="62"/>
      <c r="F162" s="62"/>
      <c r="G162" s="62"/>
      <c r="H162" s="62">
        <f t="shared" si="180"/>
        <v>0</v>
      </c>
      <c r="I162" s="36" t="str">
        <f t="shared" ref="I162:I177" si="187">IF(C162=0,"-",H162/C162)</f>
        <v>-</v>
      </c>
      <c r="J162" s="62"/>
      <c r="K162" s="62"/>
      <c r="L162" s="72"/>
      <c r="M162" s="62"/>
      <c r="N162" s="62">
        <f t="shared" ref="N162:N177" si="188">SUM(J162:M162)</f>
        <v>0</v>
      </c>
      <c r="O162" s="36" t="str">
        <f t="shared" ref="O162:O177" si="189">IF(C162=0,"-",N162/C162)</f>
        <v>-</v>
      </c>
      <c r="P162" s="62"/>
      <c r="Q162" s="62"/>
      <c r="R162" s="62"/>
      <c r="S162" s="62">
        <v>0</v>
      </c>
      <c r="T162" s="62">
        <f t="shared" ref="T162:T177" si="190">SUM(P162:S162)</f>
        <v>0</v>
      </c>
      <c r="U162" s="36" t="str">
        <f t="shared" si="137"/>
        <v>-</v>
      </c>
      <c r="V162" s="62">
        <f t="shared" ref="V162:V177" si="191">H162+N162+T162</f>
        <v>0</v>
      </c>
      <c r="W162" s="36" t="str">
        <f t="shared" ref="W162:W177" si="192">IF(C162=0,"-",V162/C162)</f>
        <v>-</v>
      </c>
    </row>
    <row r="163" spans="1:23" s="83" customFormat="1" x14ac:dyDescent="0.3">
      <c r="A163" s="116" t="s">
        <v>1008</v>
      </c>
      <c r="B163" s="117" t="s">
        <v>287</v>
      </c>
      <c r="C163" s="62">
        <v>0</v>
      </c>
      <c r="D163" s="62"/>
      <c r="E163" s="62"/>
      <c r="F163" s="62"/>
      <c r="G163" s="62"/>
      <c r="H163" s="62">
        <f t="shared" si="180"/>
        <v>0</v>
      </c>
      <c r="I163" s="36" t="str">
        <f t="shared" si="187"/>
        <v>-</v>
      </c>
      <c r="J163" s="62"/>
      <c r="K163" s="62"/>
      <c r="L163" s="62"/>
      <c r="M163" s="62"/>
      <c r="N163" s="62">
        <f t="shared" si="188"/>
        <v>0</v>
      </c>
      <c r="O163" s="36" t="str">
        <f t="shared" si="189"/>
        <v>-</v>
      </c>
      <c r="P163" s="62"/>
      <c r="Q163" s="62"/>
      <c r="R163" s="62"/>
      <c r="S163" s="62">
        <v>5940</v>
      </c>
      <c r="T163" s="62">
        <f t="shared" si="190"/>
        <v>5940</v>
      </c>
      <c r="U163" s="36" t="str">
        <f t="shared" si="137"/>
        <v>-</v>
      </c>
      <c r="V163" s="62">
        <f t="shared" si="191"/>
        <v>5940</v>
      </c>
      <c r="W163" s="36" t="str">
        <f t="shared" si="192"/>
        <v>-</v>
      </c>
    </row>
    <row r="164" spans="1:23" s="26" customFormat="1" x14ac:dyDescent="0.3">
      <c r="A164" s="7">
        <v>9</v>
      </c>
      <c r="B164" s="8" t="s">
        <v>288</v>
      </c>
      <c r="C164" s="61">
        <f>SUM(C165:C170)</f>
        <v>0</v>
      </c>
      <c r="D164" s="61">
        <f>SUM(D165:D170)</f>
        <v>0</v>
      </c>
      <c r="E164" s="61">
        <f>SUM(E165:E170)</f>
        <v>0</v>
      </c>
      <c r="F164" s="61">
        <f>SUM(F165:F170)</f>
        <v>0</v>
      </c>
      <c r="G164" s="61">
        <f t="shared" ref="G164" si="193">SUM(G165:G170)</f>
        <v>0</v>
      </c>
      <c r="H164" s="61">
        <f t="shared" ref="H164:H177" si="194">SUM(D164:G164)</f>
        <v>0</v>
      </c>
      <c r="I164" s="35" t="str">
        <f t="shared" si="187"/>
        <v>-</v>
      </c>
      <c r="J164" s="61">
        <f>SUM(J165:J170)</f>
        <v>0</v>
      </c>
      <c r="K164" s="61">
        <f>SUM(K165:K170)</f>
        <v>0</v>
      </c>
      <c r="L164" s="61">
        <f>SUM(L165:L170)</f>
        <v>0</v>
      </c>
      <c r="M164" s="61">
        <f t="shared" ref="M164" si="195">SUM(M165:M170)</f>
        <v>0</v>
      </c>
      <c r="N164" s="61">
        <f t="shared" si="188"/>
        <v>0</v>
      </c>
      <c r="O164" s="35" t="str">
        <f t="shared" si="189"/>
        <v>-</v>
      </c>
      <c r="P164" s="61">
        <f>SUM(P165:P170)</f>
        <v>0</v>
      </c>
      <c r="Q164" s="61">
        <f>SUM(Q165:Q170)</f>
        <v>0</v>
      </c>
      <c r="R164" s="61">
        <f>SUM(R165:R170)</f>
        <v>0</v>
      </c>
      <c r="S164" s="61">
        <f t="shared" ref="S164" si="196">SUM(S165:S170)</f>
        <v>0</v>
      </c>
      <c r="T164" s="61">
        <f t="shared" si="190"/>
        <v>0</v>
      </c>
      <c r="U164" s="35" t="str">
        <f t="shared" si="137"/>
        <v>-</v>
      </c>
      <c r="V164" s="61">
        <f t="shared" si="191"/>
        <v>0</v>
      </c>
      <c r="W164" s="35" t="str">
        <f t="shared" si="192"/>
        <v>-</v>
      </c>
    </row>
    <row r="165" spans="1:23" s="27" customFormat="1" x14ac:dyDescent="0.3">
      <c r="A165" s="10" t="s">
        <v>289</v>
      </c>
      <c r="B165" s="11" t="s">
        <v>278</v>
      </c>
      <c r="C165" s="72">
        <v>0</v>
      </c>
      <c r="D165" s="72"/>
      <c r="E165" s="72"/>
      <c r="F165" s="72"/>
      <c r="G165" s="72"/>
      <c r="H165" s="72">
        <f t="shared" si="194"/>
        <v>0</v>
      </c>
      <c r="I165" s="36" t="str">
        <f t="shared" si="187"/>
        <v>-</v>
      </c>
      <c r="J165" s="72"/>
      <c r="K165" s="72"/>
      <c r="L165" s="72"/>
      <c r="M165" s="72"/>
      <c r="N165" s="72">
        <f t="shared" si="188"/>
        <v>0</v>
      </c>
      <c r="O165" s="36" t="str">
        <f t="shared" si="189"/>
        <v>-</v>
      </c>
      <c r="P165" s="72"/>
      <c r="Q165" s="72"/>
      <c r="R165" s="72"/>
      <c r="S165" s="72">
        <v>0</v>
      </c>
      <c r="T165" s="72">
        <f t="shared" si="190"/>
        <v>0</v>
      </c>
      <c r="U165" s="36" t="str">
        <f t="shared" si="137"/>
        <v>-</v>
      </c>
      <c r="V165" s="72">
        <f t="shared" si="191"/>
        <v>0</v>
      </c>
      <c r="W165" s="36" t="str">
        <f t="shared" si="192"/>
        <v>-</v>
      </c>
    </row>
    <row r="166" spans="1:23" s="27" customFormat="1" x14ac:dyDescent="0.3">
      <c r="A166" s="10" t="s">
        <v>290</v>
      </c>
      <c r="B166" s="11" t="s">
        <v>280</v>
      </c>
      <c r="C166" s="72">
        <v>0</v>
      </c>
      <c r="D166" s="72"/>
      <c r="E166" s="72"/>
      <c r="F166" s="72"/>
      <c r="G166" s="72"/>
      <c r="H166" s="72">
        <f t="shared" si="194"/>
        <v>0</v>
      </c>
      <c r="I166" s="36" t="str">
        <f t="shared" si="187"/>
        <v>-</v>
      </c>
      <c r="J166" s="72"/>
      <c r="K166" s="72"/>
      <c r="L166" s="72"/>
      <c r="M166" s="72"/>
      <c r="N166" s="72">
        <f t="shared" si="188"/>
        <v>0</v>
      </c>
      <c r="O166" s="36" t="str">
        <f t="shared" si="189"/>
        <v>-</v>
      </c>
      <c r="P166" s="72"/>
      <c r="Q166" s="72"/>
      <c r="R166" s="72"/>
      <c r="S166" s="72">
        <v>0</v>
      </c>
      <c r="T166" s="72">
        <f t="shared" si="190"/>
        <v>0</v>
      </c>
      <c r="U166" s="36" t="str">
        <f t="shared" si="137"/>
        <v>-</v>
      </c>
      <c r="V166" s="72">
        <f t="shared" si="191"/>
        <v>0</v>
      </c>
      <c r="W166" s="36" t="str">
        <f t="shared" si="192"/>
        <v>-</v>
      </c>
    </row>
    <row r="167" spans="1:23" s="27" customFormat="1" x14ac:dyDescent="0.3">
      <c r="A167" s="10" t="s">
        <v>291</v>
      </c>
      <c r="B167" s="11" t="s">
        <v>282</v>
      </c>
      <c r="C167" s="72">
        <v>0</v>
      </c>
      <c r="D167" s="72"/>
      <c r="E167" s="72"/>
      <c r="F167" s="72"/>
      <c r="G167" s="72"/>
      <c r="H167" s="72">
        <f t="shared" si="194"/>
        <v>0</v>
      </c>
      <c r="I167" s="36" t="str">
        <f t="shared" si="187"/>
        <v>-</v>
      </c>
      <c r="J167" s="72"/>
      <c r="K167" s="72"/>
      <c r="L167" s="72"/>
      <c r="M167" s="72"/>
      <c r="N167" s="72">
        <f t="shared" si="188"/>
        <v>0</v>
      </c>
      <c r="O167" s="36" t="str">
        <f t="shared" si="189"/>
        <v>-</v>
      </c>
      <c r="P167" s="72"/>
      <c r="Q167" s="72"/>
      <c r="R167" s="72"/>
      <c r="S167" s="72">
        <v>0</v>
      </c>
      <c r="T167" s="72">
        <f t="shared" si="190"/>
        <v>0</v>
      </c>
      <c r="U167" s="36" t="str">
        <f t="shared" si="137"/>
        <v>-</v>
      </c>
      <c r="V167" s="72">
        <f t="shared" si="191"/>
        <v>0</v>
      </c>
      <c r="W167" s="36" t="str">
        <f t="shared" si="192"/>
        <v>-</v>
      </c>
    </row>
    <row r="168" spans="1:23" s="27" customFormat="1" x14ac:dyDescent="0.3">
      <c r="A168" s="10" t="s">
        <v>292</v>
      </c>
      <c r="B168" s="11" t="s">
        <v>284</v>
      </c>
      <c r="C168" s="72">
        <v>0</v>
      </c>
      <c r="D168" s="72"/>
      <c r="E168" s="72"/>
      <c r="F168" s="72"/>
      <c r="G168" s="72"/>
      <c r="H168" s="72">
        <f t="shared" si="194"/>
        <v>0</v>
      </c>
      <c r="I168" s="36" t="str">
        <f t="shared" si="187"/>
        <v>-</v>
      </c>
      <c r="J168" s="72"/>
      <c r="K168" s="72"/>
      <c r="L168" s="72"/>
      <c r="M168" s="72"/>
      <c r="N168" s="72">
        <f t="shared" si="188"/>
        <v>0</v>
      </c>
      <c r="O168" s="36" t="str">
        <f t="shared" si="189"/>
        <v>-</v>
      </c>
      <c r="P168" s="72"/>
      <c r="Q168" s="72"/>
      <c r="R168" s="72"/>
      <c r="S168" s="72">
        <v>0</v>
      </c>
      <c r="T168" s="72">
        <f t="shared" si="190"/>
        <v>0</v>
      </c>
      <c r="U168" s="36" t="str">
        <f t="shared" si="137"/>
        <v>-</v>
      </c>
      <c r="V168" s="72">
        <f t="shared" si="191"/>
        <v>0</v>
      </c>
      <c r="W168" s="36" t="str">
        <f t="shared" si="192"/>
        <v>-</v>
      </c>
    </row>
    <row r="169" spans="1:23" s="27" customFormat="1" x14ac:dyDescent="0.3">
      <c r="A169" s="10" t="s">
        <v>293</v>
      </c>
      <c r="B169" s="11" t="s">
        <v>286</v>
      </c>
      <c r="C169" s="72">
        <v>0</v>
      </c>
      <c r="D169" s="72"/>
      <c r="E169" s="72"/>
      <c r="F169" s="72"/>
      <c r="G169" s="72"/>
      <c r="H169" s="72">
        <f t="shared" si="194"/>
        <v>0</v>
      </c>
      <c r="I169" s="36" t="str">
        <f t="shared" si="187"/>
        <v>-</v>
      </c>
      <c r="J169" s="72"/>
      <c r="K169" s="72"/>
      <c r="L169" s="72"/>
      <c r="M169" s="72"/>
      <c r="N169" s="72">
        <f t="shared" si="188"/>
        <v>0</v>
      </c>
      <c r="O169" s="36" t="str">
        <f t="shared" si="189"/>
        <v>-</v>
      </c>
      <c r="P169" s="72"/>
      <c r="Q169" s="72"/>
      <c r="R169" s="72"/>
      <c r="S169" s="72">
        <v>0</v>
      </c>
      <c r="T169" s="72">
        <f t="shared" si="190"/>
        <v>0</v>
      </c>
      <c r="U169" s="36" t="str">
        <f t="shared" si="137"/>
        <v>-</v>
      </c>
      <c r="V169" s="72">
        <f t="shared" si="191"/>
        <v>0</v>
      </c>
      <c r="W169" s="36" t="str">
        <f t="shared" si="192"/>
        <v>-</v>
      </c>
    </row>
    <row r="170" spans="1:23" s="27" customFormat="1" x14ac:dyDescent="0.3">
      <c r="A170" s="10" t="s">
        <v>294</v>
      </c>
      <c r="B170" s="11" t="s">
        <v>287</v>
      </c>
      <c r="C170" s="72">
        <v>0</v>
      </c>
      <c r="D170" s="72"/>
      <c r="E170" s="72"/>
      <c r="F170" s="72"/>
      <c r="G170" s="72"/>
      <c r="H170" s="72">
        <f t="shared" si="194"/>
        <v>0</v>
      </c>
      <c r="I170" s="36" t="str">
        <f t="shared" si="187"/>
        <v>-</v>
      </c>
      <c r="J170" s="72"/>
      <c r="K170" s="72"/>
      <c r="L170" s="72"/>
      <c r="M170" s="72"/>
      <c r="N170" s="72">
        <f t="shared" si="188"/>
        <v>0</v>
      </c>
      <c r="O170" s="36" t="str">
        <f t="shared" si="189"/>
        <v>-</v>
      </c>
      <c r="P170" s="72"/>
      <c r="Q170" s="72"/>
      <c r="R170" s="72"/>
      <c r="S170" s="72">
        <v>0</v>
      </c>
      <c r="T170" s="72">
        <f t="shared" si="190"/>
        <v>0</v>
      </c>
      <c r="U170" s="36" t="str">
        <f t="shared" si="137"/>
        <v>-</v>
      </c>
      <c r="V170" s="72">
        <f t="shared" si="191"/>
        <v>0</v>
      </c>
      <c r="W170" s="36" t="str">
        <f t="shared" si="192"/>
        <v>-</v>
      </c>
    </row>
    <row r="171" spans="1:23" s="26" customFormat="1" x14ac:dyDescent="0.3">
      <c r="A171" s="7">
        <v>10</v>
      </c>
      <c r="B171" s="8" t="s">
        <v>295</v>
      </c>
      <c r="C171" s="61">
        <f>SUM(C172:C177)</f>
        <v>0</v>
      </c>
      <c r="D171" s="61">
        <f>SUM(D172:D177)</f>
        <v>0</v>
      </c>
      <c r="E171" s="61">
        <f>SUM(E172:E177)</f>
        <v>0</v>
      </c>
      <c r="F171" s="61">
        <f>SUM(F172:F177)</f>
        <v>0</v>
      </c>
      <c r="G171" s="61">
        <f t="shared" ref="G171" si="197">SUM(G172:G177)</f>
        <v>0</v>
      </c>
      <c r="H171" s="61">
        <f t="shared" si="194"/>
        <v>0</v>
      </c>
      <c r="I171" s="35" t="str">
        <f t="shared" si="187"/>
        <v>-</v>
      </c>
      <c r="J171" s="61">
        <f>SUM(J172:J177)</f>
        <v>0</v>
      </c>
      <c r="K171" s="61">
        <f>SUM(K172:K177)</f>
        <v>0</v>
      </c>
      <c r="L171" s="61">
        <f>SUM(L172:L177)</f>
        <v>0</v>
      </c>
      <c r="M171" s="61">
        <f t="shared" ref="M171" si="198">SUM(M172:M177)</f>
        <v>0</v>
      </c>
      <c r="N171" s="61">
        <f t="shared" si="188"/>
        <v>0</v>
      </c>
      <c r="O171" s="35" t="str">
        <f t="shared" si="189"/>
        <v>-</v>
      </c>
      <c r="P171" s="61">
        <f>SUM(P172:P177)</f>
        <v>0</v>
      </c>
      <c r="Q171" s="61">
        <f>SUM(Q172:Q177)</f>
        <v>0</v>
      </c>
      <c r="R171" s="61">
        <f>SUM(R172:R177)</f>
        <v>0</v>
      </c>
      <c r="S171" s="61">
        <f t="shared" ref="S171" si="199">SUM(S172:S177)</f>
        <v>18679.86</v>
      </c>
      <c r="T171" s="61">
        <f t="shared" si="190"/>
        <v>18679.86</v>
      </c>
      <c r="U171" s="35" t="str">
        <f t="shared" ref="U171:U177" si="200">IF(C171=0,"-",T171/C171)</f>
        <v>-</v>
      </c>
      <c r="V171" s="61">
        <f t="shared" si="191"/>
        <v>18679.86</v>
      </c>
      <c r="W171" s="35" t="str">
        <f t="shared" si="192"/>
        <v>-</v>
      </c>
    </row>
    <row r="172" spans="1:23" s="27" customFormat="1" x14ac:dyDescent="0.3">
      <c r="A172" s="10" t="s">
        <v>296</v>
      </c>
      <c r="B172" s="11" t="s">
        <v>278</v>
      </c>
      <c r="C172" s="72">
        <v>0</v>
      </c>
      <c r="D172" s="72"/>
      <c r="E172" s="72"/>
      <c r="F172" s="72"/>
      <c r="G172" s="72"/>
      <c r="H172" s="72">
        <f t="shared" si="194"/>
        <v>0</v>
      </c>
      <c r="I172" s="36" t="str">
        <f t="shared" si="187"/>
        <v>-</v>
      </c>
      <c r="J172" s="72"/>
      <c r="K172" s="72"/>
      <c r="L172" s="72"/>
      <c r="M172" s="72"/>
      <c r="N172" s="72">
        <f t="shared" si="188"/>
        <v>0</v>
      </c>
      <c r="O172" s="36" t="str">
        <f t="shared" si="189"/>
        <v>-</v>
      </c>
      <c r="P172" s="72"/>
      <c r="Q172" s="72"/>
      <c r="R172" s="72"/>
      <c r="S172" s="72">
        <v>0</v>
      </c>
      <c r="T172" s="72">
        <f t="shared" si="190"/>
        <v>0</v>
      </c>
      <c r="U172" s="36" t="str">
        <f t="shared" si="200"/>
        <v>-</v>
      </c>
      <c r="V172" s="72">
        <f t="shared" si="191"/>
        <v>0</v>
      </c>
      <c r="W172" s="36" t="str">
        <f t="shared" si="192"/>
        <v>-</v>
      </c>
    </row>
    <row r="173" spans="1:23" s="27" customFormat="1" x14ac:dyDescent="0.3">
      <c r="A173" s="10" t="s">
        <v>297</v>
      </c>
      <c r="B173" s="11" t="s">
        <v>280</v>
      </c>
      <c r="C173" s="72">
        <v>0</v>
      </c>
      <c r="D173" s="72"/>
      <c r="E173" s="72"/>
      <c r="F173" s="72"/>
      <c r="G173" s="72"/>
      <c r="H173" s="72">
        <f t="shared" si="194"/>
        <v>0</v>
      </c>
      <c r="I173" s="36" t="str">
        <f t="shared" si="187"/>
        <v>-</v>
      </c>
      <c r="J173" s="72"/>
      <c r="K173" s="72"/>
      <c r="L173" s="72"/>
      <c r="M173" s="72"/>
      <c r="N173" s="72">
        <f t="shared" si="188"/>
        <v>0</v>
      </c>
      <c r="O173" s="36" t="str">
        <f t="shared" si="189"/>
        <v>-</v>
      </c>
      <c r="P173" s="72"/>
      <c r="Q173" s="72"/>
      <c r="R173" s="72"/>
      <c r="S173" s="72">
        <v>0</v>
      </c>
      <c r="T173" s="72">
        <f t="shared" si="190"/>
        <v>0</v>
      </c>
      <c r="U173" s="36" t="str">
        <f t="shared" si="200"/>
        <v>-</v>
      </c>
      <c r="V173" s="72">
        <f t="shared" si="191"/>
        <v>0</v>
      </c>
      <c r="W173" s="36" t="str">
        <f t="shared" si="192"/>
        <v>-</v>
      </c>
    </row>
    <row r="174" spans="1:23" s="27" customFormat="1" x14ac:dyDescent="0.3">
      <c r="A174" s="10" t="s">
        <v>298</v>
      </c>
      <c r="B174" s="11" t="s">
        <v>282</v>
      </c>
      <c r="C174" s="72">
        <v>0</v>
      </c>
      <c r="D174" s="72"/>
      <c r="E174" s="72"/>
      <c r="F174" s="72"/>
      <c r="G174" s="72"/>
      <c r="H174" s="72">
        <f t="shared" si="194"/>
        <v>0</v>
      </c>
      <c r="I174" s="36" t="str">
        <f t="shared" si="187"/>
        <v>-</v>
      </c>
      <c r="J174" s="72"/>
      <c r="K174" s="72"/>
      <c r="L174" s="72"/>
      <c r="M174" s="72"/>
      <c r="N174" s="72">
        <f t="shared" si="188"/>
        <v>0</v>
      </c>
      <c r="O174" s="36" t="str">
        <f t="shared" si="189"/>
        <v>-</v>
      </c>
      <c r="P174" s="72"/>
      <c r="Q174" s="72"/>
      <c r="R174" s="72"/>
      <c r="S174" s="72">
        <v>18679.86</v>
      </c>
      <c r="T174" s="72">
        <f t="shared" si="190"/>
        <v>18679.86</v>
      </c>
      <c r="U174" s="36" t="str">
        <f t="shared" si="200"/>
        <v>-</v>
      </c>
      <c r="V174" s="72">
        <f t="shared" si="191"/>
        <v>18679.86</v>
      </c>
      <c r="W174" s="36" t="str">
        <f t="shared" si="192"/>
        <v>-</v>
      </c>
    </row>
    <row r="175" spans="1:23" s="27" customFormat="1" x14ac:dyDescent="0.3">
      <c r="A175" s="10" t="s">
        <v>299</v>
      </c>
      <c r="B175" s="11" t="s">
        <v>284</v>
      </c>
      <c r="C175" s="72">
        <v>0</v>
      </c>
      <c r="D175" s="72"/>
      <c r="E175" s="72"/>
      <c r="F175" s="72"/>
      <c r="G175" s="72"/>
      <c r="H175" s="72">
        <f t="shared" si="194"/>
        <v>0</v>
      </c>
      <c r="I175" s="36" t="str">
        <f t="shared" si="187"/>
        <v>-</v>
      </c>
      <c r="J175" s="72"/>
      <c r="K175" s="72"/>
      <c r="L175" s="72"/>
      <c r="M175" s="72"/>
      <c r="N175" s="72">
        <f t="shared" si="188"/>
        <v>0</v>
      </c>
      <c r="O175" s="36" t="str">
        <f t="shared" si="189"/>
        <v>-</v>
      </c>
      <c r="P175" s="72"/>
      <c r="Q175" s="72"/>
      <c r="R175" s="72"/>
      <c r="S175" s="72">
        <v>0</v>
      </c>
      <c r="T175" s="72">
        <f t="shared" si="190"/>
        <v>0</v>
      </c>
      <c r="U175" s="36" t="str">
        <f t="shared" si="200"/>
        <v>-</v>
      </c>
      <c r="V175" s="72">
        <f t="shared" si="191"/>
        <v>0</v>
      </c>
      <c r="W175" s="36" t="str">
        <f t="shared" si="192"/>
        <v>-</v>
      </c>
    </row>
    <row r="176" spans="1:23" s="27" customFormat="1" x14ac:dyDescent="0.3">
      <c r="A176" s="10" t="s">
        <v>300</v>
      </c>
      <c r="B176" s="11" t="s">
        <v>286</v>
      </c>
      <c r="C176" s="72">
        <v>0</v>
      </c>
      <c r="D176" s="72"/>
      <c r="E176" s="72"/>
      <c r="F176" s="72"/>
      <c r="G176" s="72"/>
      <c r="H176" s="72">
        <f t="shared" si="194"/>
        <v>0</v>
      </c>
      <c r="I176" s="36" t="str">
        <f t="shared" si="187"/>
        <v>-</v>
      </c>
      <c r="J176" s="72"/>
      <c r="K176" s="72"/>
      <c r="L176" s="72"/>
      <c r="M176" s="72"/>
      <c r="N176" s="72">
        <f t="shared" si="188"/>
        <v>0</v>
      </c>
      <c r="O176" s="36" t="str">
        <f t="shared" si="189"/>
        <v>-</v>
      </c>
      <c r="P176" s="72"/>
      <c r="Q176" s="72"/>
      <c r="R176" s="72"/>
      <c r="S176" s="72">
        <v>0</v>
      </c>
      <c r="T176" s="72">
        <f t="shared" si="190"/>
        <v>0</v>
      </c>
      <c r="U176" s="36" t="str">
        <f t="shared" si="200"/>
        <v>-</v>
      </c>
      <c r="V176" s="72">
        <f t="shared" si="191"/>
        <v>0</v>
      </c>
      <c r="W176" s="36" t="str">
        <f t="shared" si="192"/>
        <v>-</v>
      </c>
    </row>
    <row r="177" spans="1:23" s="27" customFormat="1" x14ac:dyDescent="0.3">
      <c r="A177" s="10" t="s">
        <v>301</v>
      </c>
      <c r="B177" s="11" t="s">
        <v>287</v>
      </c>
      <c r="C177" s="72">
        <v>0</v>
      </c>
      <c r="D177" s="72"/>
      <c r="E177" s="72"/>
      <c r="F177" s="72"/>
      <c r="G177" s="72"/>
      <c r="H177" s="72">
        <f t="shared" si="194"/>
        <v>0</v>
      </c>
      <c r="I177" s="36" t="str">
        <f t="shared" si="187"/>
        <v>-</v>
      </c>
      <c r="J177" s="72"/>
      <c r="K177" s="72"/>
      <c r="L177" s="72"/>
      <c r="M177" s="72"/>
      <c r="N177" s="72">
        <f t="shared" si="188"/>
        <v>0</v>
      </c>
      <c r="O177" s="36" t="str">
        <f t="shared" si="189"/>
        <v>-</v>
      </c>
      <c r="P177" s="72"/>
      <c r="Q177" s="72"/>
      <c r="R177" s="72"/>
      <c r="S177" s="72">
        <v>0</v>
      </c>
      <c r="T177" s="72">
        <f t="shared" si="190"/>
        <v>0</v>
      </c>
      <c r="U177" s="36" t="str">
        <f t="shared" si="200"/>
        <v>-</v>
      </c>
      <c r="V177" s="72">
        <f t="shared" si="191"/>
        <v>0</v>
      </c>
      <c r="W177" s="36" t="str">
        <f t="shared" si="192"/>
        <v>-</v>
      </c>
    </row>
    <row r="178" spans="1:23" x14ac:dyDescent="0.3">
      <c r="A178" s="118" t="s">
        <v>1009</v>
      </c>
    </row>
    <row r="179" spans="1:23" x14ac:dyDescent="0.3">
      <c r="A179" s="118"/>
    </row>
    <row r="180" spans="1:23" x14ac:dyDescent="0.3">
      <c r="A180" s="15"/>
      <c r="B180" s="28" t="s">
        <v>302</v>
      </c>
      <c r="C180" s="73"/>
      <c r="D180" s="73"/>
      <c r="E180" s="73"/>
      <c r="F180" s="73"/>
      <c r="G180" s="73"/>
      <c r="H180" s="73"/>
      <c r="I180" s="45"/>
      <c r="J180" s="73"/>
      <c r="K180" s="73"/>
      <c r="L180" s="73"/>
      <c r="M180" s="73"/>
      <c r="N180" s="73"/>
      <c r="O180" s="45"/>
      <c r="P180" s="73"/>
      <c r="Q180" s="73"/>
      <c r="R180" s="73"/>
      <c r="S180" s="73"/>
      <c r="T180" s="73"/>
      <c r="U180" s="45"/>
      <c r="V180" s="73"/>
      <c r="W180" s="45"/>
    </row>
    <row r="181" spans="1:23" x14ac:dyDescent="0.3">
      <c r="C181" s="74"/>
      <c r="D181" s="74"/>
      <c r="E181" s="74"/>
      <c r="F181" s="74"/>
      <c r="G181" s="74"/>
      <c r="H181" s="74"/>
      <c r="I181" s="46"/>
      <c r="J181" s="74"/>
      <c r="K181" s="74"/>
      <c r="L181" s="74"/>
      <c r="M181" s="74"/>
      <c r="N181" s="74"/>
      <c r="O181" s="46"/>
      <c r="P181" s="74"/>
      <c r="Q181" s="74"/>
      <c r="R181" s="74"/>
      <c r="S181" s="74"/>
      <c r="T181" s="74"/>
      <c r="U181" s="46"/>
      <c r="V181" s="74"/>
      <c r="W181" s="46"/>
    </row>
    <row r="182" spans="1:23" ht="43.2" x14ac:dyDescent="0.3">
      <c r="A182" s="15"/>
      <c r="B182" s="48" t="s">
        <v>303</v>
      </c>
      <c r="C182" s="60" t="s">
        <v>5</v>
      </c>
      <c r="D182" s="60" t="s">
        <v>6</v>
      </c>
      <c r="E182" s="60" t="s">
        <v>7</v>
      </c>
      <c r="F182" s="60" t="s">
        <v>8</v>
      </c>
      <c r="G182" s="60" t="s">
        <v>9</v>
      </c>
      <c r="H182" s="60" t="s">
        <v>10</v>
      </c>
      <c r="I182" s="34" t="s">
        <v>11</v>
      </c>
      <c r="J182" s="60" t="s">
        <v>12</v>
      </c>
      <c r="K182" s="60" t="s">
        <v>13</v>
      </c>
      <c r="L182" s="60" t="s">
        <v>14</v>
      </c>
      <c r="M182" s="60" t="s">
        <v>15</v>
      </c>
      <c r="N182" s="60" t="s">
        <v>16</v>
      </c>
      <c r="O182" s="34" t="s">
        <v>17</v>
      </c>
      <c r="P182" s="60" t="s">
        <v>18</v>
      </c>
      <c r="Q182" s="60" t="s">
        <v>19</v>
      </c>
      <c r="R182" s="60" t="s">
        <v>20</v>
      </c>
      <c r="S182" s="60" t="s">
        <v>21</v>
      </c>
      <c r="T182" s="60" t="s">
        <v>22</v>
      </c>
      <c r="U182" s="34" t="s">
        <v>23</v>
      </c>
      <c r="V182" s="60" t="s">
        <v>304</v>
      </c>
      <c r="W182" s="34" t="s">
        <v>25</v>
      </c>
    </row>
    <row r="183" spans="1:23" x14ac:dyDescent="0.3">
      <c r="A183" s="7">
        <v>11</v>
      </c>
      <c r="B183" s="8" t="s">
        <v>305</v>
      </c>
      <c r="C183" s="63">
        <f>C184+C185+C186+C187+C188+C190</f>
        <v>0</v>
      </c>
      <c r="D183" s="63">
        <f>D184+D185+D186+D187+D188</f>
        <v>0</v>
      </c>
      <c r="E183" s="63">
        <f>E184+E185+E186+E187+E188</f>
        <v>0</v>
      </c>
      <c r="F183" s="63">
        <f>F184+F185+F186+F187+F188</f>
        <v>0</v>
      </c>
      <c r="G183" s="63">
        <f>G184+G185+G186+G187+G188</f>
        <v>0</v>
      </c>
      <c r="H183" s="63">
        <f t="shared" ref="H183:H201" si="201">G183</f>
        <v>0</v>
      </c>
      <c r="I183" s="36" t="str">
        <f t="shared" ref="I183:I201" si="202">IF(C183=0,"-",H183/C183)</f>
        <v>-</v>
      </c>
      <c r="J183" s="63">
        <f>J184+J185+J186+J187+J188</f>
        <v>0</v>
      </c>
      <c r="K183" s="63">
        <f>K184+K185+K186+K187+K188</f>
        <v>0</v>
      </c>
      <c r="L183" s="63">
        <f>L184+L185+L186+L187+L188</f>
        <v>0</v>
      </c>
      <c r="M183" s="63">
        <f>M184+M185+M186+M187+M188</f>
        <v>0</v>
      </c>
      <c r="N183" s="63">
        <f t="shared" ref="N183:N199" si="203">M183</f>
        <v>0</v>
      </c>
      <c r="O183" s="36" t="str">
        <f t="shared" ref="O183:O201" si="204">IF(C183=0,"-",N183/C183)</f>
        <v>-</v>
      </c>
      <c r="P183" s="63">
        <f>P184+P185+P186+P187+P188</f>
        <v>0</v>
      </c>
      <c r="Q183" s="63">
        <f>Q184+Q185+Q186+Q187+Q188</f>
        <v>0</v>
      </c>
      <c r="R183" s="63">
        <f>R184+R185+R186+R187+R188</f>
        <v>0</v>
      </c>
      <c r="S183" s="61">
        <f>S184+S185+S186+S187+S188</f>
        <v>4610733.3500000015</v>
      </c>
      <c r="T183" s="63">
        <f t="shared" ref="T183:T201" si="205">S183</f>
        <v>4610733.3500000015</v>
      </c>
      <c r="U183" s="36" t="str">
        <f t="shared" ref="U183:U201" si="206">IF(C183=0,"-",T183/C183)</f>
        <v>-</v>
      </c>
      <c r="V183" s="63">
        <f t="shared" ref="V183:V188" si="207">T183</f>
        <v>4610733.3500000015</v>
      </c>
      <c r="W183" s="36" t="str">
        <f t="shared" ref="W183:W201" si="208">IF(C183=0,"-",V183/C183)</f>
        <v>-</v>
      </c>
    </row>
    <row r="184" spans="1:23" x14ac:dyDescent="0.3">
      <c r="A184" s="10" t="s">
        <v>306</v>
      </c>
      <c r="B184" s="11" t="s">
        <v>307</v>
      </c>
      <c r="C184" s="72">
        <v>0</v>
      </c>
      <c r="D184" s="72">
        <v>0</v>
      </c>
      <c r="E184" s="72"/>
      <c r="F184" s="72"/>
      <c r="G184" s="72"/>
      <c r="H184" s="72">
        <f t="shared" si="201"/>
        <v>0</v>
      </c>
      <c r="I184" s="36" t="str">
        <f t="shared" si="202"/>
        <v>-</v>
      </c>
      <c r="J184" s="72"/>
      <c r="K184" s="72"/>
      <c r="L184" s="72"/>
      <c r="M184" s="72"/>
      <c r="N184" s="72">
        <f t="shared" si="203"/>
        <v>0</v>
      </c>
      <c r="O184" s="36" t="str">
        <f t="shared" si="204"/>
        <v>-</v>
      </c>
      <c r="P184" s="72"/>
      <c r="Q184" s="72"/>
      <c r="R184" s="72"/>
      <c r="S184" s="72">
        <v>0</v>
      </c>
      <c r="T184" s="72">
        <f t="shared" si="205"/>
        <v>0</v>
      </c>
      <c r="U184" s="36" t="str">
        <f t="shared" si="206"/>
        <v>-</v>
      </c>
      <c r="V184" s="64">
        <f t="shared" si="207"/>
        <v>0</v>
      </c>
      <c r="W184" s="36" t="str">
        <f t="shared" si="208"/>
        <v>-</v>
      </c>
    </row>
    <row r="185" spans="1:23" x14ac:dyDescent="0.3">
      <c r="A185" s="10" t="s">
        <v>308</v>
      </c>
      <c r="B185" s="11" t="s">
        <v>309</v>
      </c>
      <c r="C185" s="72">
        <v>0</v>
      </c>
      <c r="D185" s="64">
        <f>D7</f>
        <v>0</v>
      </c>
      <c r="E185" s="64">
        <f>E7</f>
        <v>0</v>
      </c>
      <c r="F185" s="64">
        <f>F7</f>
        <v>0</v>
      </c>
      <c r="G185" s="64">
        <f>G7</f>
        <v>0</v>
      </c>
      <c r="H185" s="64">
        <f t="shared" si="201"/>
        <v>0</v>
      </c>
      <c r="I185" s="36" t="str">
        <f t="shared" si="202"/>
        <v>-</v>
      </c>
      <c r="J185" s="64">
        <f>J7</f>
        <v>0</v>
      </c>
      <c r="K185" s="64">
        <f>K7</f>
        <v>0</v>
      </c>
      <c r="L185" s="64">
        <f>L7</f>
        <v>0</v>
      </c>
      <c r="M185" s="64">
        <f>M7</f>
        <v>0</v>
      </c>
      <c r="N185" s="64">
        <f t="shared" si="203"/>
        <v>0</v>
      </c>
      <c r="O185" s="36" t="str">
        <f t="shared" si="204"/>
        <v>-</v>
      </c>
      <c r="P185" s="64">
        <f>P7</f>
        <v>0</v>
      </c>
      <c r="Q185" s="64">
        <f>Q7</f>
        <v>0</v>
      </c>
      <c r="R185" s="64">
        <f>R7</f>
        <v>0</v>
      </c>
      <c r="S185" s="64">
        <f>S7+4327263.87</f>
        <v>5079564.87</v>
      </c>
      <c r="T185" s="72">
        <f t="shared" si="205"/>
        <v>5079564.87</v>
      </c>
      <c r="U185" s="36" t="str">
        <f t="shared" si="206"/>
        <v>-</v>
      </c>
      <c r="V185" s="64">
        <f t="shared" si="207"/>
        <v>5079564.87</v>
      </c>
      <c r="W185" s="36" t="str">
        <f t="shared" si="208"/>
        <v>-</v>
      </c>
    </row>
    <row r="186" spans="1:23" x14ac:dyDescent="0.3">
      <c r="A186" s="10" t="s">
        <v>310</v>
      </c>
      <c r="B186" s="11" t="s">
        <v>311</v>
      </c>
      <c r="C186" s="72">
        <f>C30</f>
        <v>0</v>
      </c>
      <c r="D186" s="72">
        <f>D37+D39+D40+D43+D27</f>
        <v>0</v>
      </c>
      <c r="E186" s="72">
        <f>E37+E39+E40+E43</f>
        <v>0</v>
      </c>
      <c r="F186" s="72">
        <f>F37+F39+F40+F43</f>
        <v>0</v>
      </c>
      <c r="G186" s="72">
        <f>G37+G39+G40+G43</f>
        <v>0</v>
      </c>
      <c r="H186" s="72">
        <f t="shared" si="201"/>
        <v>0</v>
      </c>
      <c r="I186" s="36" t="str">
        <f t="shared" si="202"/>
        <v>-</v>
      </c>
      <c r="J186" s="72">
        <f>J37+J39+J40+J43</f>
        <v>0</v>
      </c>
      <c r="K186" s="72">
        <f t="shared" ref="K186:M186" si="209">K37+K39+K40+K43</f>
        <v>0</v>
      </c>
      <c r="L186" s="72">
        <f t="shared" si="209"/>
        <v>0</v>
      </c>
      <c r="M186" s="72">
        <f t="shared" si="209"/>
        <v>0</v>
      </c>
      <c r="N186" s="72">
        <f t="shared" si="203"/>
        <v>0</v>
      </c>
      <c r="O186" s="36" t="str">
        <f t="shared" si="204"/>
        <v>-</v>
      </c>
      <c r="P186" s="72">
        <f t="shared" ref="P186:R186" si="210">P37+P39+P40+P43</f>
        <v>0</v>
      </c>
      <c r="Q186" s="72">
        <f t="shared" si="210"/>
        <v>0</v>
      </c>
      <c r="R186" s="72">
        <f t="shared" si="210"/>
        <v>0</v>
      </c>
      <c r="S186" s="62">
        <f>S37+S39+S40+S43+S27+298539.68</f>
        <v>2336989.69</v>
      </c>
      <c r="T186" s="72">
        <f t="shared" si="205"/>
        <v>2336989.69</v>
      </c>
      <c r="U186" s="36" t="str">
        <f t="shared" si="206"/>
        <v>-</v>
      </c>
      <c r="V186" s="64">
        <f t="shared" si="207"/>
        <v>2336989.69</v>
      </c>
      <c r="W186" s="36" t="str">
        <f t="shared" si="208"/>
        <v>-</v>
      </c>
    </row>
    <row r="187" spans="1:23" x14ac:dyDescent="0.3">
      <c r="A187" s="10" t="s">
        <v>312</v>
      </c>
      <c r="B187" s="11" t="s">
        <v>313</v>
      </c>
      <c r="C187" s="72">
        <v>0</v>
      </c>
      <c r="D187" s="72">
        <f>D42</f>
        <v>0</v>
      </c>
      <c r="E187" s="72">
        <f>E42</f>
        <v>0</v>
      </c>
      <c r="F187" s="72">
        <f>F42</f>
        <v>0</v>
      </c>
      <c r="G187" s="72">
        <f>G42</f>
        <v>0</v>
      </c>
      <c r="H187" s="72">
        <f t="shared" si="201"/>
        <v>0</v>
      </c>
      <c r="I187" s="36" t="str">
        <f t="shared" si="202"/>
        <v>-</v>
      </c>
      <c r="J187" s="72">
        <f>J42</f>
        <v>0</v>
      </c>
      <c r="K187" s="72">
        <f>K42</f>
        <v>0</v>
      </c>
      <c r="L187" s="72">
        <f>L42</f>
        <v>0</v>
      </c>
      <c r="M187" s="72">
        <f>M42</f>
        <v>0</v>
      </c>
      <c r="N187" s="72">
        <f t="shared" si="203"/>
        <v>0</v>
      </c>
      <c r="O187" s="36" t="str">
        <f t="shared" si="204"/>
        <v>-</v>
      </c>
      <c r="P187" s="72">
        <f>P42</f>
        <v>0</v>
      </c>
      <c r="Q187" s="72">
        <f>Q42</f>
        <v>0</v>
      </c>
      <c r="R187" s="72">
        <f>R42</f>
        <v>0</v>
      </c>
      <c r="S187" s="62">
        <f>S42</f>
        <v>38742.54</v>
      </c>
      <c r="T187" s="72">
        <f t="shared" si="205"/>
        <v>38742.54</v>
      </c>
      <c r="U187" s="36" t="str">
        <f t="shared" si="206"/>
        <v>-</v>
      </c>
      <c r="V187" s="64">
        <f t="shared" si="207"/>
        <v>38742.54</v>
      </c>
      <c r="W187" s="36" t="str">
        <f t="shared" si="208"/>
        <v>-</v>
      </c>
    </row>
    <row r="188" spans="1:23" x14ac:dyDescent="0.3">
      <c r="A188" s="10" t="s">
        <v>314</v>
      </c>
      <c r="B188" s="11" t="s">
        <v>315</v>
      </c>
      <c r="C188" s="72">
        <v>0</v>
      </c>
      <c r="D188" s="72">
        <f>D48+D157</f>
        <v>0</v>
      </c>
      <c r="E188" s="72">
        <f>E48+E157</f>
        <v>0</v>
      </c>
      <c r="F188" s="72">
        <f>F48+F157</f>
        <v>0</v>
      </c>
      <c r="G188" s="72">
        <f>G48+G157</f>
        <v>0</v>
      </c>
      <c r="H188" s="72">
        <f t="shared" si="201"/>
        <v>0</v>
      </c>
      <c r="I188" s="36" t="str">
        <f t="shared" si="202"/>
        <v>-</v>
      </c>
      <c r="J188" s="72">
        <f>J48+J157</f>
        <v>0</v>
      </c>
      <c r="K188" s="72">
        <f>K48+K157</f>
        <v>0</v>
      </c>
      <c r="L188" s="72">
        <f>L48+L157</f>
        <v>0</v>
      </c>
      <c r="M188" s="72">
        <f>M48+M157</f>
        <v>0</v>
      </c>
      <c r="N188" s="72">
        <f t="shared" si="203"/>
        <v>0</v>
      </c>
      <c r="O188" s="36" t="str">
        <f t="shared" si="204"/>
        <v>-</v>
      </c>
      <c r="P188" s="72">
        <f>P48+P157</f>
        <v>0</v>
      </c>
      <c r="Q188" s="72">
        <f>Q48+Q157</f>
        <v>0</v>
      </c>
      <c r="R188" s="72">
        <f>R48+R157</f>
        <v>0</v>
      </c>
      <c r="S188" s="62">
        <f>S48+S157-751756.01+177074.14</f>
        <v>-2844563.7499999995</v>
      </c>
      <c r="T188" s="72">
        <f t="shared" si="205"/>
        <v>-2844563.7499999995</v>
      </c>
      <c r="U188" s="36" t="str">
        <f t="shared" si="206"/>
        <v>-</v>
      </c>
      <c r="V188" s="64">
        <f t="shared" si="207"/>
        <v>-2844563.7499999995</v>
      </c>
      <c r="W188" s="36" t="str">
        <f t="shared" si="208"/>
        <v>-</v>
      </c>
    </row>
    <row r="189" spans="1:23" x14ac:dyDescent="0.3">
      <c r="A189" s="10" t="s">
        <v>316</v>
      </c>
      <c r="B189" s="11" t="s">
        <v>317</v>
      </c>
      <c r="C189" s="72">
        <v>0</v>
      </c>
      <c r="D189" s="72">
        <v>0</v>
      </c>
      <c r="E189" s="72">
        <v>0</v>
      </c>
      <c r="F189" s="72">
        <v>0</v>
      </c>
      <c r="G189" s="72">
        <v>0</v>
      </c>
      <c r="H189" s="72">
        <f t="shared" si="201"/>
        <v>0</v>
      </c>
      <c r="I189" s="36" t="str">
        <f t="shared" si="202"/>
        <v>-</v>
      </c>
      <c r="J189" s="72">
        <v>0</v>
      </c>
      <c r="K189" s="72">
        <v>0</v>
      </c>
      <c r="L189" s="72">
        <v>0</v>
      </c>
      <c r="M189" s="72">
        <v>0</v>
      </c>
      <c r="N189" s="72">
        <f t="shared" si="203"/>
        <v>0</v>
      </c>
      <c r="O189" s="36" t="str">
        <f t="shared" si="204"/>
        <v>-</v>
      </c>
      <c r="P189" s="72">
        <v>0</v>
      </c>
      <c r="Q189" s="72">
        <v>0</v>
      </c>
      <c r="R189" s="72">
        <v>0</v>
      </c>
      <c r="S189" s="72">
        <v>0</v>
      </c>
      <c r="T189" s="72">
        <f t="shared" si="205"/>
        <v>0</v>
      </c>
      <c r="U189" s="36" t="str">
        <f t="shared" si="206"/>
        <v>-</v>
      </c>
      <c r="V189" s="72">
        <f>H189+N189+T189</f>
        <v>0</v>
      </c>
      <c r="W189" s="36" t="str">
        <f t="shared" si="208"/>
        <v>-</v>
      </c>
    </row>
    <row r="190" spans="1:23" s="83" customFormat="1" x14ac:dyDescent="0.3">
      <c r="A190" s="119" t="s">
        <v>318</v>
      </c>
      <c r="B190" s="120" t="s">
        <v>319</v>
      </c>
      <c r="C190" s="62">
        <v>0</v>
      </c>
      <c r="D190" s="62">
        <v>0</v>
      </c>
      <c r="E190" s="62">
        <v>0</v>
      </c>
      <c r="F190" s="62">
        <v>0</v>
      </c>
      <c r="G190" s="62">
        <v>0</v>
      </c>
      <c r="H190" s="62">
        <f t="shared" si="201"/>
        <v>0</v>
      </c>
      <c r="I190" s="36" t="str">
        <f t="shared" si="202"/>
        <v>-</v>
      </c>
      <c r="J190" s="62">
        <v>0</v>
      </c>
      <c r="K190" s="62">
        <v>0</v>
      </c>
      <c r="L190" s="62">
        <v>0</v>
      </c>
      <c r="M190" s="62">
        <v>0</v>
      </c>
      <c r="N190" s="62">
        <f t="shared" si="203"/>
        <v>0</v>
      </c>
      <c r="O190" s="36"/>
      <c r="P190" s="62">
        <v>0</v>
      </c>
      <c r="Q190" s="62">
        <v>0</v>
      </c>
      <c r="R190" s="62">
        <v>0</v>
      </c>
      <c r="S190" s="62">
        <v>0</v>
      </c>
      <c r="T190" s="62">
        <f t="shared" si="205"/>
        <v>0</v>
      </c>
      <c r="U190" s="62" t="str">
        <f t="shared" si="206"/>
        <v>-</v>
      </c>
      <c r="V190" s="62">
        <f>H190+N190+T190</f>
        <v>0</v>
      </c>
      <c r="W190" s="36" t="str">
        <f t="shared" si="208"/>
        <v>-</v>
      </c>
    </row>
    <row r="191" spans="1:23" x14ac:dyDescent="0.3">
      <c r="A191" s="7">
        <v>12</v>
      </c>
      <c r="B191" s="8" t="s">
        <v>320</v>
      </c>
      <c r="C191" s="63">
        <f>SUM(C192:C194)</f>
        <v>0</v>
      </c>
      <c r="D191" s="63">
        <f>SUM(D192:D194)</f>
        <v>0</v>
      </c>
      <c r="E191" s="63">
        <f>SUM(E192:E194)</f>
        <v>0</v>
      </c>
      <c r="F191" s="63">
        <f>SUM(F192:F194)</f>
        <v>0</v>
      </c>
      <c r="G191" s="63">
        <f>SUM(G192:G194)</f>
        <v>0</v>
      </c>
      <c r="H191" s="63">
        <f t="shared" si="201"/>
        <v>0</v>
      </c>
      <c r="I191" s="36" t="str">
        <f t="shared" si="202"/>
        <v>-</v>
      </c>
      <c r="J191" s="63">
        <f>SUM(J192:J194)</f>
        <v>0</v>
      </c>
      <c r="K191" s="63">
        <f>SUM(K192:K194)</f>
        <v>0</v>
      </c>
      <c r="L191" s="63">
        <f>SUM(L192:L194)</f>
        <v>0</v>
      </c>
      <c r="M191" s="63">
        <f>SUM(M192:M194)</f>
        <v>0</v>
      </c>
      <c r="N191" s="63">
        <f t="shared" si="203"/>
        <v>0</v>
      </c>
      <c r="O191" s="36" t="str">
        <f t="shared" si="204"/>
        <v>-</v>
      </c>
      <c r="P191" s="63">
        <f>SUM(P192:P194)</f>
        <v>0</v>
      </c>
      <c r="Q191" s="63">
        <f>SUM(Q192:Q194)</f>
        <v>0</v>
      </c>
      <c r="R191" s="63">
        <f>SUM(R192:R194)</f>
        <v>0</v>
      </c>
      <c r="S191" s="63">
        <f>SUM(S192:S194)</f>
        <v>0</v>
      </c>
      <c r="T191" s="63">
        <f t="shared" si="205"/>
        <v>0</v>
      </c>
      <c r="U191" s="36" t="str">
        <f t="shared" si="206"/>
        <v>-</v>
      </c>
      <c r="V191" s="63">
        <f t="shared" ref="V191" si="211">S191</f>
        <v>0</v>
      </c>
      <c r="W191" s="36" t="str">
        <f t="shared" si="208"/>
        <v>-</v>
      </c>
    </row>
    <row r="192" spans="1:23" x14ac:dyDescent="0.3">
      <c r="A192" s="10" t="s">
        <v>321</v>
      </c>
      <c r="B192" s="11" t="s">
        <v>322</v>
      </c>
      <c r="C192" s="72">
        <v>0</v>
      </c>
      <c r="D192" s="72">
        <v>0</v>
      </c>
      <c r="E192" s="72">
        <v>0</v>
      </c>
      <c r="F192" s="72">
        <v>0</v>
      </c>
      <c r="G192" s="72">
        <v>0</v>
      </c>
      <c r="H192" s="72">
        <f t="shared" si="201"/>
        <v>0</v>
      </c>
      <c r="I192" s="36" t="str">
        <f t="shared" si="202"/>
        <v>-</v>
      </c>
      <c r="J192" s="72">
        <v>0</v>
      </c>
      <c r="K192" s="72">
        <v>0</v>
      </c>
      <c r="L192" s="72">
        <v>0</v>
      </c>
      <c r="M192" s="72">
        <v>0</v>
      </c>
      <c r="N192" s="72">
        <f t="shared" si="203"/>
        <v>0</v>
      </c>
      <c r="O192" s="36" t="str">
        <f t="shared" si="204"/>
        <v>-</v>
      </c>
      <c r="P192" s="72">
        <v>0</v>
      </c>
      <c r="Q192" s="72">
        <v>0</v>
      </c>
      <c r="R192" s="72">
        <v>0</v>
      </c>
      <c r="S192" s="72">
        <v>0</v>
      </c>
      <c r="T192" s="72">
        <f t="shared" si="205"/>
        <v>0</v>
      </c>
      <c r="U192" s="36" t="str">
        <f t="shared" si="206"/>
        <v>-</v>
      </c>
      <c r="V192" s="72">
        <f t="shared" ref="V192:V201" si="212">S192</f>
        <v>0</v>
      </c>
      <c r="W192" s="36" t="str">
        <f t="shared" si="208"/>
        <v>-</v>
      </c>
    </row>
    <row r="193" spans="1:25" x14ac:dyDescent="0.3">
      <c r="A193" s="10" t="s">
        <v>323</v>
      </c>
      <c r="B193" s="11" t="s">
        <v>324</v>
      </c>
      <c r="C193" s="72">
        <v>0</v>
      </c>
      <c r="D193" s="72">
        <v>0</v>
      </c>
      <c r="E193" s="72">
        <v>0</v>
      </c>
      <c r="F193" s="72">
        <v>0</v>
      </c>
      <c r="G193" s="72">
        <v>0</v>
      </c>
      <c r="H193" s="72">
        <f t="shared" si="201"/>
        <v>0</v>
      </c>
      <c r="I193" s="36" t="str">
        <f t="shared" si="202"/>
        <v>-</v>
      </c>
      <c r="J193" s="72">
        <v>0</v>
      </c>
      <c r="K193" s="72">
        <v>0</v>
      </c>
      <c r="L193" s="72">
        <v>0</v>
      </c>
      <c r="M193" s="72">
        <v>0</v>
      </c>
      <c r="N193" s="72">
        <f t="shared" si="203"/>
        <v>0</v>
      </c>
      <c r="O193" s="36" t="str">
        <f t="shared" si="204"/>
        <v>-</v>
      </c>
      <c r="P193" s="72">
        <v>0</v>
      </c>
      <c r="Q193" s="72">
        <v>0</v>
      </c>
      <c r="R193" s="72">
        <v>0</v>
      </c>
      <c r="S193" s="72">
        <v>0</v>
      </c>
      <c r="T193" s="72">
        <f t="shared" si="205"/>
        <v>0</v>
      </c>
      <c r="U193" s="36" t="str">
        <f t="shared" si="206"/>
        <v>-</v>
      </c>
      <c r="V193" s="72">
        <f t="shared" si="212"/>
        <v>0</v>
      </c>
      <c r="W193" s="36" t="str">
        <f t="shared" si="208"/>
        <v>-</v>
      </c>
    </row>
    <row r="194" spans="1:25" x14ac:dyDescent="0.3">
      <c r="A194" s="10" t="s">
        <v>325</v>
      </c>
      <c r="B194" s="11" t="s">
        <v>326</v>
      </c>
      <c r="C194" s="72">
        <v>0</v>
      </c>
      <c r="D194" s="72">
        <v>0</v>
      </c>
      <c r="E194" s="72">
        <v>0</v>
      </c>
      <c r="F194" s="72">
        <v>0</v>
      </c>
      <c r="G194" s="72">
        <v>0</v>
      </c>
      <c r="H194" s="72">
        <f t="shared" si="201"/>
        <v>0</v>
      </c>
      <c r="I194" s="36" t="str">
        <f t="shared" si="202"/>
        <v>-</v>
      </c>
      <c r="J194" s="72">
        <v>0</v>
      </c>
      <c r="K194" s="72">
        <v>0</v>
      </c>
      <c r="L194" s="72">
        <v>0</v>
      </c>
      <c r="M194" s="72">
        <v>0</v>
      </c>
      <c r="N194" s="72">
        <f t="shared" si="203"/>
        <v>0</v>
      </c>
      <c r="O194" s="36" t="str">
        <f t="shared" si="204"/>
        <v>-</v>
      </c>
      <c r="P194" s="72">
        <v>0</v>
      </c>
      <c r="Q194" s="72">
        <v>0</v>
      </c>
      <c r="R194" s="72">
        <v>0</v>
      </c>
      <c r="S194" s="72">
        <v>0</v>
      </c>
      <c r="T194" s="72">
        <f t="shared" si="205"/>
        <v>0</v>
      </c>
      <c r="U194" s="36" t="str">
        <f t="shared" si="206"/>
        <v>-</v>
      </c>
      <c r="V194" s="72">
        <f t="shared" si="212"/>
        <v>0</v>
      </c>
      <c r="W194" s="36" t="str">
        <f t="shared" si="208"/>
        <v>-</v>
      </c>
    </row>
    <row r="195" spans="1:25" x14ac:dyDescent="0.3">
      <c r="A195" s="7">
        <v>13</v>
      </c>
      <c r="B195" s="8" t="s">
        <v>327</v>
      </c>
      <c r="C195" s="75">
        <f>SUM(C196:C201)</f>
        <v>0</v>
      </c>
      <c r="D195" s="75">
        <f>SUM(D196:D201)</f>
        <v>0</v>
      </c>
      <c r="E195" s="75">
        <f>SUM(E196:E201)</f>
        <v>0</v>
      </c>
      <c r="F195" s="75">
        <f>SUM(F196:F201)</f>
        <v>0</v>
      </c>
      <c r="G195" s="75">
        <f t="shared" ref="G195" si="213">SUM(G196:G201)</f>
        <v>0</v>
      </c>
      <c r="H195" s="75">
        <f t="shared" si="201"/>
        <v>0</v>
      </c>
      <c r="I195" s="36" t="str">
        <f t="shared" si="202"/>
        <v>-</v>
      </c>
      <c r="J195" s="75">
        <f>SUM(J196:J201)</f>
        <v>0</v>
      </c>
      <c r="K195" s="75">
        <f>SUM(K196:K201)</f>
        <v>0</v>
      </c>
      <c r="L195" s="75">
        <f>SUM(L196:L201)</f>
        <v>0</v>
      </c>
      <c r="M195" s="75">
        <f t="shared" ref="M195" si="214">SUM(M196:M201)</f>
        <v>0</v>
      </c>
      <c r="N195" s="75">
        <f t="shared" si="203"/>
        <v>0</v>
      </c>
      <c r="O195" s="36" t="str">
        <f t="shared" si="204"/>
        <v>-</v>
      </c>
      <c r="P195" s="75">
        <f>SUM(P196:P201)</f>
        <v>0</v>
      </c>
      <c r="Q195" s="75">
        <f>SUM(Q196:Q201)</f>
        <v>0</v>
      </c>
      <c r="R195" s="75">
        <f>SUM(R196:R201)</f>
        <v>0</v>
      </c>
      <c r="S195" s="75">
        <f t="shared" ref="S195" si="215">SUM(S196:S201)</f>
        <v>5679031.8800000008</v>
      </c>
      <c r="T195" s="75">
        <f t="shared" si="205"/>
        <v>5679031.8800000008</v>
      </c>
      <c r="U195" s="36" t="str">
        <f t="shared" si="206"/>
        <v>-</v>
      </c>
      <c r="V195" s="75">
        <f t="shared" si="212"/>
        <v>5679031.8800000008</v>
      </c>
      <c r="W195" s="36" t="str">
        <f t="shared" si="208"/>
        <v>-</v>
      </c>
    </row>
    <row r="196" spans="1:25" x14ac:dyDescent="0.3">
      <c r="A196" s="10" t="s">
        <v>328</v>
      </c>
      <c r="B196" s="11" t="s">
        <v>329</v>
      </c>
      <c r="C196" s="72">
        <v>0</v>
      </c>
      <c r="D196" s="72"/>
      <c r="E196" s="72"/>
      <c r="F196" s="72"/>
      <c r="G196" s="72"/>
      <c r="H196" s="72">
        <f t="shared" si="201"/>
        <v>0</v>
      </c>
      <c r="I196" s="36" t="str">
        <f t="shared" si="202"/>
        <v>-</v>
      </c>
      <c r="J196" s="72"/>
      <c r="K196" s="72"/>
      <c r="L196" s="72"/>
      <c r="M196" s="72"/>
      <c r="N196" s="72">
        <f t="shared" si="203"/>
        <v>0</v>
      </c>
      <c r="O196" s="36" t="str">
        <f t="shared" si="204"/>
        <v>-</v>
      </c>
      <c r="P196" s="72"/>
      <c r="Q196" s="72"/>
      <c r="R196" s="72"/>
      <c r="S196" s="72">
        <f>Dez!K16+Dez!K25</f>
        <v>2632294.14</v>
      </c>
      <c r="T196" s="72">
        <f t="shared" si="205"/>
        <v>2632294.14</v>
      </c>
      <c r="U196" s="36" t="str">
        <f t="shared" si="206"/>
        <v>-</v>
      </c>
      <c r="V196" s="72">
        <f t="shared" si="212"/>
        <v>2632294.14</v>
      </c>
      <c r="W196" s="36" t="str">
        <f t="shared" si="208"/>
        <v>-</v>
      </c>
    </row>
    <row r="197" spans="1:25" x14ac:dyDescent="0.3">
      <c r="A197" s="10" t="s">
        <v>330</v>
      </c>
      <c r="B197" s="11" t="s">
        <v>331</v>
      </c>
      <c r="C197" s="72">
        <v>0</v>
      </c>
      <c r="D197" s="72"/>
      <c r="E197" s="72"/>
      <c r="F197" s="72"/>
      <c r="G197" s="72"/>
      <c r="H197" s="72">
        <f t="shared" si="201"/>
        <v>0</v>
      </c>
      <c r="I197" s="36" t="str">
        <f t="shared" si="202"/>
        <v>-</v>
      </c>
      <c r="J197" s="72"/>
      <c r="K197" s="72"/>
      <c r="L197" s="72"/>
      <c r="M197" s="72"/>
      <c r="N197" s="72">
        <f t="shared" si="203"/>
        <v>0</v>
      </c>
      <c r="O197" s="36" t="str">
        <f t="shared" si="204"/>
        <v>-</v>
      </c>
      <c r="P197" s="72"/>
      <c r="Q197" s="72"/>
      <c r="R197" s="72"/>
      <c r="S197" s="72">
        <f>Dez!K19+Dez!K27</f>
        <v>71415.360000000001</v>
      </c>
      <c r="T197" s="72">
        <f t="shared" si="205"/>
        <v>71415.360000000001</v>
      </c>
      <c r="U197" s="36" t="str">
        <f t="shared" si="206"/>
        <v>-</v>
      </c>
      <c r="V197" s="72">
        <f t="shared" si="212"/>
        <v>71415.360000000001</v>
      </c>
      <c r="W197" s="36" t="str">
        <f t="shared" si="208"/>
        <v>-</v>
      </c>
    </row>
    <row r="198" spans="1:25" x14ac:dyDescent="0.3">
      <c r="A198" s="10" t="s">
        <v>332</v>
      </c>
      <c r="B198" s="11" t="s">
        <v>333</v>
      </c>
      <c r="C198" s="72">
        <v>0</v>
      </c>
      <c r="D198" s="72"/>
      <c r="E198" s="72"/>
      <c r="F198" s="72"/>
      <c r="G198" s="72"/>
      <c r="H198" s="72">
        <f t="shared" si="201"/>
        <v>0</v>
      </c>
      <c r="I198" s="36" t="str">
        <f t="shared" si="202"/>
        <v>-</v>
      </c>
      <c r="J198" s="72"/>
      <c r="K198" s="72"/>
      <c r="L198" s="72"/>
      <c r="M198" s="72"/>
      <c r="N198" s="72">
        <f t="shared" si="203"/>
        <v>0</v>
      </c>
      <c r="O198" s="36" t="str">
        <f t="shared" si="204"/>
        <v>-</v>
      </c>
      <c r="P198" s="72"/>
      <c r="Q198" s="72"/>
      <c r="R198" s="72"/>
      <c r="S198" s="72">
        <f>Dez!K22+Dez!K32</f>
        <v>1575515.15</v>
      </c>
      <c r="T198" s="72">
        <f t="shared" si="205"/>
        <v>1575515.15</v>
      </c>
      <c r="U198" s="36" t="str">
        <f t="shared" si="206"/>
        <v>-</v>
      </c>
      <c r="V198" s="72">
        <f t="shared" si="212"/>
        <v>1575515.15</v>
      </c>
      <c r="W198" s="36" t="str">
        <f t="shared" si="208"/>
        <v>-</v>
      </c>
    </row>
    <row r="199" spans="1:25" x14ac:dyDescent="0.3">
      <c r="A199" s="10" t="s">
        <v>334</v>
      </c>
      <c r="B199" s="11" t="s">
        <v>335</v>
      </c>
      <c r="C199" s="72">
        <v>0</v>
      </c>
      <c r="D199" s="72"/>
      <c r="E199" s="72"/>
      <c r="F199" s="72"/>
      <c r="G199" s="72"/>
      <c r="H199" s="72">
        <f t="shared" si="201"/>
        <v>0</v>
      </c>
      <c r="I199" s="36" t="str">
        <f t="shared" si="202"/>
        <v>-</v>
      </c>
      <c r="J199" s="72"/>
      <c r="K199" s="72"/>
      <c r="L199" s="72"/>
      <c r="M199" s="72"/>
      <c r="N199" s="72">
        <f t="shared" si="203"/>
        <v>0</v>
      </c>
      <c r="O199" s="36" t="str">
        <f t="shared" si="204"/>
        <v>-</v>
      </c>
      <c r="P199" s="72"/>
      <c r="Q199" s="72"/>
      <c r="R199" s="72"/>
      <c r="S199" s="72">
        <f>Dez!K17+Dez!K29</f>
        <v>45271.9</v>
      </c>
      <c r="T199" s="72">
        <f t="shared" si="205"/>
        <v>45271.9</v>
      </c>
      <c r="U199" s="36" t="str">
        <f t="shared" si="206"/>
        <v>-</v>
      </c>
      <c r="V199" s="72">
        <f t="shared" si="212"/>
        <v>45271.9</v>
      </c>
      <c r="W199" s="36" t="str">
        <f t="shared" si="208"/>
        <v>-</v>
      </c>
    </row>
    <row r="200" spans="1:25" x14ac:dyDescent="0.3">
      <c r="A200" s="10" t="s">
        <v>336</v>
      </c>
      <c r="B200" s="11" t="s">
        <v>337</v>
      </c>
      <c r="C200" s="72">
        <v>0</v>
      </c>
      <c r="D200" s="72"/>
      <c r="E200" s="72"/>
      <c r="F200" s="72"/>
      <c r="G200" s="72"/>
      <c r="H200" s="72">
        <f t="shared" si="201"/>
        <v>0</v>
      </c>
      <c r="I200" s="36" t="str">
        <f t="shared" si="202"/>
        <v>-</v>
      </c>
      <c r="J200" s="72"/>
      <c r="K200" s="72"/>
      <c r="L200" s="72"/>
      <c r="M200" s="72"/>
      <c r="N200" s="72">
        <f t="shared" ref="N200" si="216">M200</f>
        <v>0</v>
      </c>
      <c r="O200" s="36" t="str">
        <f t="shared" si="204"/>
        <v>-</v>
      </c>
      <c r="P200" s="72"/>
      <c r="Q200" s="72"/>
      <c r="R200" s="72"/>
      <c r="S200" s="72">
        <f>Dez!K18+Dez!K26</f>
        <v>1304946.18</v>
      </c>
      <c r="T200" s="72">
        <f t="shared" si="205"/>
        <v>1304946.18</v>
      </c>
      <c r="U200" s="36" t="str">
        <f t="shared" si="206"/>
        <v>-</v>
      </c>
      <c r="V200" s="72">
        <f t="shared" si="212"/>
        <v>1304946.18</v>
      </c>
      <c r="W200" s="36" t="str">
        <f t="shared" si="208"/>
        <v>-</v>
      </c>
    </row>
    <row r="201" spans="1:25" x14ac:dyDescent="0.3">
      <c r="A201" s="10" t="s">
        <v>338</v>
      </c>
      <c r="B201" s="11" t="s">
        <v>339</v>
      </c>
      <c r="C201" s="72">
        <v>0</v>
      </c>
      <c r="D201" s="72"/>
      <c r="E201" s="72"/>
      <c r="F201" s="72"/>
      <c r="G201" s="72"/>
      <c r="H201" s="72">
        <f t="shared" si="201"/>
        <v>0</v>
      </c>
      <c r="I201" s="36" t="str">
        <f t="shared" si="202"/>
        <v>-</v>
      </c>
      <c r="J201" s="72"/>
      <c r="K201" s="72"/>
      <c r="L201" s="72"/>
      <c r="M201" s="72"/>
      <c r="N201" s="72">
        <f>M201</f>
        <v>0</v>
      </c>
      <c r="O201" s="36" t="str">
        <f t="shared" si="204"/>
        <v>-</v>
      </c>
      <c r="P201" s="72"/>
      <c r="Q201" s="72"/>
      <c r="R201" s="72"/>
      <c r="S201" s="72">
        <f>Dez!K15+Dez!K28</f>
        <v>49589.15</v>
      </c>
      <c r="T201" s="72">
        <f t="shared" si="205"/>
        <v>49589.15</v>
      </c>
      <c r="U201" s="36" t="str">
        <f t="shared" si="206"/>
        <v>-</v>
      </c>
      <c r="V201" s="72">
        <f t="shared" si="212"/>
        <v>49589.15</v>
      </c>
      <c r="W201" s="36" t="str">
        <f t="shared" si="208"/>
        <v>-</v>
      </c>
    </row>
    <row r="203" spans="1:25" x14ac:dyDescent="0.3">
      <c r="H203" s="76"/>
      <c r="N203" s="76"/>
      <c r="S203" s="76">
        <f>S183-Dez!K191</f>
        <v>-463740.69999999832</v>
      </c>
      <c r="T203" s="76"/>
      <c r="V203" s="76"/>
    </row>
    <row r="205" spans="1:25" x14ac:dyDescent="0.3">
      <c r="U205" s="77"/>
      <c r="W205" s="77"/>
      <c r="X205" s="77"/>
      <c r="Y205" s="77"/>
    </row>
    <row r="206" spans="1:25" x14ac:dyDescent="0.3">
      <c r="U206" s="77"/>
      <c r="W206" s="77"/>
      <c r="X206" s="77"/>
      <c r="Y206" s="77"/>
    </row>
    <row r="207" spans="1:25" x14ac:dyDescent="0.3">
      <c r="U207" s="77"/>
      <c r="W207" s="77"/>
      <c r="X207" s="77"/>
      <c r="Y207" s="77"/>
    </row>
    <row r="208" spans="1:25" x14ac:dyDescent="0.3">
      <c r="U208" s="77"/>
      <c r="W208" s="77"/>
      <c r="X208" s="77"/>
      <c r="Y208" s="77"/>
    </row>
    <row r="211" spans="20:20" x14ac:dyDescent="0.3">
      <c r="T211" s="103"/>
    </row>
  </sheetData>
  <phoneticPr fontId="41" type="noConversion"/>
  <printOptions horizontalCentered="1" verticalCentered="1"/>
  <pageMargins left="0" right="0" top="0.55118110236220474" bottom="0" header="0.31496062992125984" footer="0.31496062992125984"/>
  <pageSetup paperSize="9" scale="4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6"/>
  <sheetViews>
    <sheetView topLeftCell="A179" workbookViewId="0">
      <selection activeCell="K191" sqref="K191"/>
    </sheetView>
  </sheetViews>
  <sheetFormatPr defaultRowHeight="13.2" x14ac:dyDescent="0.25"/>
  <cols>
    <col min="1" max="1" width="16.33203125" customWidth="1"/>
    <col min="2" max="6" width="1.5546875" customWidth="1"/>
    <col min="7" max="7" width="54.5546875" bestFit="1" customWidth="1"/>
    <col min="8" max="8" width="9.5546875" style="114" bestFit="1" customWidth="1"/>
    <col min="9" max="11" width="14.33203125" style="114" bestFit="1" customWidth="1"/>
    <col min="12" max="12" width="9.44140625" bestFit="1" customWidth="1"/>
    <col min="13" max="220" width="9.109375"/>
    <col min="221" max="221" width="16.6640625" customWidth="1"/>
    <col min="222" max="226" width="1.88671875" customWidth="1"/>
    <col min="227" max="227" width="54.5546875" bestFit="1" customWidth="1"/>
    <col min="228" max="228" width="15" bestFit="1" customWidth="1"/>
    <col min="229" max="230" width="14.33203125" bestFit="1" customWidth="1"/>
    <col min="231" max="231" width="15" bestFit="1" customWidth="1"/>
    <col min="232" max="232" width="13.33203125" bestFit="1" customWidth="1"/>
    <col min="233" max="476" width="9.109375"/>
    <col min="477" max="477" width="16.6640625" customWidth="1"/>
    <col min="478" max="482" width="1.88671875" customWidth="1"/>
    <col min="483" max="483" width="54.5546875" bestFit="1" customWidth="1"/>
    <col min="484" max="484" width="15" bestFit="1" customWidth="1"/>
    <col min="485" max="486" width="14.33203125" bestFit="1" customWidth="1"/>
    <col min="487" max="487" width="15" bestFit="1" customWidth="1"/>
    <col min="488" max="488" width="13.33203125" bestFit="1" customWidth="1"/>
    <col min="489" max="732" width="9.109375"/>
    <col min="733" max="733" width="16.6640625" customWidth="1"/>
    <col min="734" max="738" width="1.88671875" customWidth="1"/>
    <col min="739" max="739" width="54.5546875" bestFit="1" customWidth="1"/>
    <col min="740" max="740" width="15" bestFit="1" customWidth="1"/>
    <col min="741" max="742" width="14.33203125" bestFit="1" customWidth="1"/>
    <col min="743" max="743" width="15" bestFit="1" customWidth="1"/>
    <col min="744" max="744" width="13.33203125" bestFit="1" customWidth="1"/>
    <col min="745" max="988" width="9.109375"/>
    <col min="989" max="989" width="16.6640625" customWidth="1"/>
    <col min="990" max="994" width="1.88671875" customWidth="1"/>
    <col min="995" max="995" width="54.5546875" bestFit="1" customWidth="1"/>
    <col min="996" max="996" width="15" bestFit="1" customWidth="1"/>
    <col min="997" max="998" width="14.33203125" bestFit="1" customWidth="1"/>
    <col min="999" max="999" width="15" bestFit="1" customWidth="1"/>
    <col min="1000" max="1000" width="13.33203125" bestFit="1" customWidth="1"/>
    <col min="1001" max="1244" width="9.109375"/>
    <col min="1245" max="1245" width="16.6640625" customWidth="1"/>
    <col min="1246" max="1250" width="1.88671875" customWidth="1"/>
    <col min="1251" max="1251" width="54.5546875" bestFit="1" customWidth="1"/>
    <col min="1252" max="1252" width="15" bestFit="1" customWidth="1"/>
    <col min="1253" max="1254" width="14.33203125" bestFit="1" customWidth="1"/>
    <col min="1255" max="1255" width="15" bestFit="1" customWidth="1"/>
    <col min="1256" max="1256" width="13.33203125" bestFit="1" customWidth="1"/>
    <col min="1257" max="1500" width="9.109375"/>
    <col min="1501" max="1501" width="16.6640625" customWidth="1"/>
    <col min="1502" max="1506" width="1.88671875" customWidth="1"/>
    <col min="1507" max="1507" width="54.5546875" bestFit="1" customWidth="1"/>
    <col min="1508" max="1508" width="15" bestFit="1" customWidth="1"/>
    <col min="1509" max="1510" width="14.33203125" bestFit="1" customWidth="1"/>
    <col min="1511" max="1511" width="15" bestFit="1" customWidth="1"/>
    <col min="1512" max="1512" width="13.33203125" bestFit="1" customWidth="1"/>
    <col min="1513" max="1756" width="9.109375"/>
    <col min="1757" max="1757" width="16.6640625" customWidth="1"/>
    <col min="1758" max="1762" width="1.88671875" customWidth="1"/>
    <col min="1763" max="1763" width="54.5546875" bestFit="1" customWidth="1"/>
    <col min="1764" max="1764" width="15" bestFit="1" customWidth="1"/>
    <col min="1765" max="1766" width="14.33203125" bestFit="1" customWidth="1"/>
    <col min="1767" max="1767" width="15" bestFit="1" customWidth="1"/>
    <col min="1768" max="1768" width="13.33203125" bestFit="1" customWidth="1"/>
    <col min="1769" max="2012" width="9.109375"/>
    <col min="2013" max="2013" width="16.6640625" customWidth="1"/>
    <col min="2014" max="2018" width="1.88671875" customWidth="1"/>
    <col min="2019" max="2019" width="54.5546875" bestFit="1" customWidth="1"/>
    <col min="2020" max="2020" width="15" bestFit="1" customWidth="1"/>
    <col min="2021" max="2022" width="14.33203125" bestFit="1" customWidth="1"/>
    <col min="2023" max="2023" width="15" bestFit="1" customWidth="1"/>
    <col min="2024" max="2024" width="13.33203125" bestFit="1" customWidth="1"/>
    <col min="2025" max="2268" width="9.109375"/>
    <col min="2269" max="2269" width="16.6640625" customWidth="1"/>
    <col min="2270" max="2274" width="1.88671875" customWidth="1"/>
    <col min="2275" max="2275" width="54.5546875" bestFit="1" customWidth="1"/>
    <col min="2276" max="2276" width="15" bestFit="1" customWidth="1"/>
    <col min="2277" max="2278" width="14.33203125" bestFit="1" customWidth="1"/>
    <col min="2279" max="2279" width="15" bestFit="1" customWidth="1"/>
    <col min="2280" max="2280" width="13.33203125" bestFit="1" customWidth="1"/>
    <col min="2281" max="2524" width="9.109375"/>
    <col min="2525" max="2525" width="16.6640625" customWidth="1"/>
    <col min="2526" max="2530" width="1.88671875" customWidth="1"/>
    <col min="2531" max="2531" width="54.5546875" bestFit="1" customWidth="1"/>
    <col min="2532" max="2532" width="15" bestFit="1" customWidth="1"/>
    <col min="2533" max="2534" width="14.33203125" bestFit="1" customWidth="1"/>
    <col min="2535" max="2535" width="15" bestFit="1" customWidth="1"/>
    <col min="2536" max="2536" width="13.33203125" bestFit="1" customWidth="1"/>
    <col min="2537" max="2780" width="9.109375"/>
    <col min="2781" max="2781" width="16.6640625" customWidth="1"/>
    <col min="2782" max="2786" width="1.88671875" customWidth="1"/>
    <col min="2787" max="2787" width="54.5546875" bestFit="1" customWidth="1"/>
    <col min="2788" max="2788" width="15" bestFit="1" customWidth="1"/>
    <col min="2789" max="2790" width="14.33203125" bestFit="1" customWidth="1"/>
    <col min="2791" max="2791" width="15" bestFit="1" customWidth="1"/>
    <col min="2792" max="2792" width="13.33203125" bestFit="1" customWidth="1"/>
    <col min="2793" max="3036" width="9.109375"/>
    <col min="3037" max="3037" width="16.6640625" customWidth="1"/>
    <col min="3038" max="3042" width="1.88671875" customWidth="1"/>
    <col min="3043" max="3043" width="54.5546875" bestFit="1" customWidth="1"/>
    <col min="3044" max="3044" width="15" bestFit="1" customWidth="1"/>
    <col min="3045" max="3046" width="14.33203125" bestFit="1" customWidth="1"/>
    <col min="3047" max="3047" width="15" bestFit="1" customWidth="1"/>
    <col min="3048" max="3048" width="13.33203125" bestFit="1" customWidth="1"/>
    <col min="3049" max="3292" width="9.109375"/>
    <col min="3293" max="3293" width="16.6640625" customWidth="1"/>
    <col min="3294" max="3298" width="1.88671875" customWidth="1"/>
    <col min="3299" max="3299" width="54.5546875" bestFit="1" customWidth="1"/>
    <col min="3300" max="3300" width="15" bestFit="1" customWidth="1"/>
    <col min="3301" max="3302" width="14.33203125" bestFit="1" customWidth="1"/>
    <col min="3303" max="3303" width="15" bestFit="1" customWidth="1"/>
    <col min="3304" max="3304" width="13.33203125" bestFit="1" customWidth="1"/>
    <col min="3305" max="3548" width="9.109375"/>
    <col min="3549" max="3549" width="16.6640625" customWidth="1"/>
    <col min="3550" max="3554" width="1.88671875" customWidth="1"/>
    <col min="3555" max="3555" width="54.5546875" bestFit="1" customWidth="1"/>
    <col min="3556" max="3556" width="15" bestFit="1" customWidth="1"/>
    <col min="3557" max="3558" width="14.33203125" bestFit="1" customWidth="1"/>
    <col min="3559" max="3559" width="15" bestFit="1" customWidth="1"/>
    <col min="3560" max="3560" width="13.33203125" bestFit="1" customWidth="1"/>
    <col min="3561" max="3804" width="9.109375"/>
    <col min="3805" max="3805" width="16.6640625" customWidth="1"/>
    <col min="3806" max="3810" width="1.88671875" customWidth="1"/>
    <col min="3811" max="3811" width="54.5546875" bestFit="1" customWidth="1"/>
    <col min="3812" max="3812" width="15" bestFit="1" customWidth="1"/>
    <col min="3813" max="3814" width="14.33203125" bestFit="1" customWidth="1"/>
    <col min="3815" max="3815" width="15" bestFit="1" customWidth="1"/>
    <col min="3816" max="3816" width="13.33203125" bestFit="1" customWidth="1"/>
    <col min="3817" max="4060" width="9.109375"/>
    <col min="4061" max="4061" width="16.6640625" customWidth="1"/>
    <col min="4062" max="4066" width="1.88671875" customWidth="1"/>
    <col min="4067" max="4067" width="54.5546875" bestFit="1" customWidth="1"/>
    <col min="4068" max="4068" width="15" bestFit="1" customWidth="1"/>
    <col min="4069" max="4070" width="14.33203125" bestFit="1" customWidth="1"/>
    <col min="4071" max="4071" width="15" bestFit="1" customWidth="1"/>
    <col min="4072" max="4072" width="13.33203125" bestFit="1" customWidth="1"/>
    <col min="4073" max="4316" width="9.109375"/>
    <col min="4317" max="4317" width="16.6640625" customWidth="1"/>
    <col min="4318" max="4322" width="1.88671875" customWidth="1"/>
    <col min="4323" max="4323" width="54.5546875" bestFit="1" customWidth="1"/>
    <col min="4324" max="4324" width="15" bestFit="1" customWidth="1"/>
    <col min="4325" max="4326" width="14.33203125" bestFit="1" customWidth="1"/>
    <col min="4327" max="4327" width="15" bestFit="1" customWidth="1"/>
    <col min="4328" max="4328" width="13.33203125" bestFit="1" customWidth="1"/>
    <col min="4329" max="4572" width="9.109375"/>
    <col min="4573" max="4573" width="16.6640625" customWidth="1"/>
    <col min="4574" max="4578" width="1.88671875" customWidth="1"/>
    <col min="4579" max="4579" width="54.5546875" bestFit="1" customWidth="1"/>
    <col min="4580" max="4580" width="15" bestFit="1" customWidth="1"/>
    <col min="4581" max="4582" width="14.33203125" bestFit="1" customWidth="1"/>
    <col min="4583" max="4583" width="15" bestFit="1" customWidth="1"/>
    <col min="4584" max="4584" width="13.33203125" bestFit="1" customWidth="1"/>
    <col min="4585" max="4828" width="9.109375"/>
    <col min="4829" max="4829" width="16.6640625" customWidth="1"/>
    <col min="4830" max="4834" width="1.88671875" customWidth="1"/>
    <col min="4835" max="4835" width="54.5546875" bestFit="1" customWidth="1"/>
    <col min="4836" max="4836" width="15" bestFit="1" customWidth="1"/>
    <col min="4837" max="4838" width="14.33203125" bestFit="1" customWidth="1"/>
    <col min="4839" max="4839" width="15" bestFit="1" customWidth="1"/>
    <col min="4840" max="4840" width="13.33203125" bestFit="1" customWidth="1"/>
    <col min="4841" max="5084" width="9.109375"/>
    <col min="5085" max="5085" width="16.6640625" customWidth="1"/>
    <col min="5086" max="5090" width="1.88671875" customWidth="1"/>
    <col min="5091" max="5091" width="54.5546875" bestFit="1" customWidth="1"/>
    <col min="5092" max="5092" width="15" bestFit="1" customWidth="1"/>
    <col min="5093" max="5094" width="14.33203125" bestFit="1" customWidth="1"/>
    <col min="5095" max="5095" width="15" bestFit="1" customWidth="1"/>
    <col min="5096" max="5096" width="13.33203125" bestFit="1" customWidth="1"/>
    <col min="5097" max="5340" width="9.109375"/>
    <col min="5341" max="5341" width="16.6640625" customWidth="1"/>
    <col min="5342" max="5346" width="1.88671875" customWidth="1"/>
    <col min="5347" max="5347" width="54.5546875" bestFit="1" customWidth="1"/>
    <col min="5348" max="5348" width="15" bestFit="1" customWidth="1"/>
    <col min="5349" max="5350" width="14.33203125" bestFit="1" customWidth="1"/>
    <col min="5351" max="5351" width="15" bestFit="1" customWidth="1"/>
    <col min="5352" max="5352" width="13.33203125" bestFit="1" customWidth="1"/>
    <col min="5353" max="5596" width="9.109375"/>
    <col min="5597" max="5597" width="16.6640625" customWidth="1"/>
    <col min="5598" max="5602" width="1.88671875" customWidth="1"/>
    <col min="5603" max="5603" width="54.5546875" bestFit="1" customWidth="1"/>
    <col min="5604" max="5604" width="15" bestFit="1" customWidth="1"/>
    <col min="5605" max="5606" width="14.33203125" bestFit="1" customWidth="1"/>
    <col min="5607" max="5607" width="15" bestFit="1" customWidth="1"/>
    <col min="5608" max="5608" width="13.33203125" bestFit="1" customWidth="1"/>
    <col min="5609" max="5852" width="9.109375"/>
    <col min="5853" max="5853" width="16.6640625" customWidth="1"/>
    <col min="5854" max="5858" width="1.88671875" customWidth="1"/>
    <col min="5859" max="5859" width="54.5546875" bestFit="1" customWidth="1"/>
    <col min="5860" max="5860" width="15" bestFit="1" customWidth="1"/>
    <col min="5861" max="5862" width="14.33203125" bestFit="1" customWidth="1"/>
    <col min="5863" max="5863" width="15" bestFit="1" customWidth="1"/>
    <col min="5864" max="5864" width="13.33203125" bestFit="1" customWidth="1"/>
    <col min="5865" max="6108" width="9.109375"/>
    <col min="6109" max="6109" width="16.6640625" customWidth="1"/>
    <col min="6110" max="6114" width="1.88671875" customWidth="1"/>
    <col min="6115" max="6115" width="54.5546875" bestFit="1" customWidth="1"/>
    <col min="6116" max="6116" width="15" bestFit="1" customWidth="1"/>
    <col min="6117" max="6118" width="14.33203125" bestFit="1" customWidth="1"/>
    <col min="6119" max="6119" width="15" bestFit="1" customWidth="1"/>
    <col min="6120" max="6120" width="13.33203125" bestFit="1" customWidth="1"/>
    <col min="6121" max="6364" width="9.109375"/>
    <col min="6365" max="6365" width="16.6640625" customWidth="1"/>
    <col min="6366" max="6370" width="1.88671875" customWidth="1"/>
    <col min="6371" max="6371" width="54.5546875" bestFit="1" customWidth="1"/>
    <col min="6372" max="6372" width="15" bestFit="1" customWidth="1"/>
    <col min="6373" max="6374" width="14.33203125" bestFit="1" customWidth="1"/>
    <col min="6375" max="6375" width="15" bestFit="1" customWidth="1"/>
    <col min="6376" max="6376" width="13.33203125" bestFit="1" customWidth="1"/>
    <col min="6377" max="6620" width="9.109375"/>
    <col min="6621" max="6621" width="16.6640625" customWidth="1"/>
    <col min="6622" max="6626" width="1.88671875" customWidth="1"/>
    <col min="6627" max="6627" width="54.5546875" bestFit="1" customWidth="1"/>
    <col min="6628" max="6628" width="15" bestFit="1" customWidth="1"/>
    <col min="6629" max="6630" width="14.33203125" bestFit="1" customWidth="1"/>
    <col min="6631" max="6631" width="15" bestFit="1" customWidth="1"/>
    <col min="6632" max="6632" width="13.33203125" bestFit="1" customWidth="1"/>
    <col min="6633" max="6876" width="9.109375"/>
    <col min="6877" max="6877" width="16.6640625" customWidth="1"/>
    <col min="6878" max="6882" width="1.88671875" customWidth="1"/>
    <col min="6883" max="6883" width="54.5546875" bestFit="1" customWidth="1"/>
    <col min="6884" max="6884" width="15" bestFit="1" customWidth="1"/>
    <col min="6885" max="6886" width="14.33203125" bestFit="1" customWidth="1"/>
    <col min="6887" max="6887" width="15" bestFit="1" customWidth="1"/>
    <col min="6888" max="6888" width="13.33203125" bestFit="1" customWidth="1"/>
    <col min="6889" max="7132" width="9.109375"/>
    <col min="7133" max="7133" width="16.6640625" customWidth="1"/>
    <col min="7134" max="7138" width="1.88671875" customWidth="1"/>
    <col min="7139" max="7139" width="54.5546875" bestFit="1" customWidth="1"/>
    <col min="7140" max="7140" width="15" bestFit="1" customWidth="1"/>
    <col min="7141" max="7142" width="14.33203125" bestFit="1" customWidth="1"/>
    <col min="7143" max="7143" width="15" bestFit="1" customWidth="1"/>
    <col min="7144" max="7144" width="13.33203125" bestFit="1" customWidth="1"/>
    <col min="7145" max="7388" width="9.109375"/>
    <col min="7389" max="7389" width="16.6640625" customWidth="1"/>
    <col min="7390" max="7394" width="1.88671875" customWidth="1"/>
    <col min="7395" max="7395" width="54.5546875" bestFit="1" customWidth="1"/>
    <col min="7396" max="7396" width="15" bestFit="1" customWidth="1"/>
    <col min="7397" max="7398" width="14.33203125" bestFit="1" customWidth="1"/>
    <col min="7399" max="7399" width="15" bestFit="1" customWidth="1"/>
    <col min="7400" max="7400" width="13.33203125" bestFit="1" customWidth="1"/>
    <col min="7401" max="7644" width="9.109375"/>
    <col min="7645" max="7645" width="16.6640625" customWidth="1"/>
    <col min="7646" max="7650" width="1.88671875" customWidth="1"/>
    <col min="7651" max="7651" width="54.5546875" bestFit="1" customWidth="1"/>
    <col min="7652" max="7652" width="15" bestFit="1" customWidth="1"/>
    <col min="7653" max="7654" width="14.33203125" bestFit="1" customWidth="1"/>
    <col min="7655" max="7655" width="15" bestFit="1" customWidth="1"/>
    <col min="7656" max="7656" width="13.33203125" bestFit="1" customWidth="1"/>
    <col min="7657" max="7900" width="9.109375"/>
    <col min="7901" max="7901" width="16.6640625" customWidth="1"/>
    <col min="7902" max="7906" width="1.88671875" customWidth="1"/>
    <col min="7907" max="7907" width="54.5546875" bestFit="1" customWidth="1"/>
    <col min="7908" max="7908" width="15" bestFit="1" customWidth="1"/>
    <col min="7909" max="7910" width="14.33203125" bestFit="1" customWidth="1"/>
    <col min="7911" max="7911" width="15" bestFit="1" customWidth="1"/>
    <col min="7912" max="7912" width="13.33203125" bestFit="1" customWidth="1"/>
    <col min="7913" max="8156" width="9.109375"/>
    <col min="8157" max="8157" width="16.6640625" customWidth="1"/>
    <col min="8158" max="8162" width="1.88671875" customWidth="1"/>
    <col min="8163" max="8163" width="54.5546875" bestFit="1" customWidth="1"/>
    <col min="8164" max="8164" width="15" bestFit="1" customWidth="1"/>
    <col min="8165" max="8166" width="14.33203125" bestFit="1" customWidth="1"/>
    <col min="8167" max="8167" width="15" bestFit="1" customWidth="1"/>
    <col min="8168" max="8168" width="13.33203125" bestFit="1" customWidth="1"/>
    <col min="8169" max="8412" width="9.109375"/>
    <col min="8413" max="8413" width="16.6640625" customWidth="1"/>
    <col min="8414" max="8418" width="1.88671875" customWidth="1"/>
    <col min="8419" max="8419" width="54.5546875" bestFit="1" customWidth="1"/>
    <col min="8420" max="8420" width="15" bestFit="1" customWidth="1"/>
    <col min="8421" max="8422" width="14.33203125" bestFit="1" customWidth="1"/>
    <col min="8423" max="8423" width="15" bestFit="1" customWidth="1"/>
    <col min="8424" max="8424" width="13.33203125" bestFit="1" customWidth="1"/>
    <col min="8425" max="8668" width="9.109375"/>
    <col min="8669" max="8669" width="16.6640625" customWidth="1"/>
    <col min="8670" max="8674" width="1.88671875" customWidth="1"/>
    <col min="8675" max="8675" width="54.5546875" bestFit="1" customWidth="1"/>
    <col min="8676" max="8676" width="15" bestFit="1" customWidth="1"/>
    <col min="8677" max="8678" width="14.33203125" bestFit="1" customWidth="1"/>
    <col min="8679" max="8679" width="15" bestFit="1" customWidth="1"/>
    <col min="8680" max="8680" width="13.33203125" bestFit="1" customWidth="1"/>
    <col min="8681" max="8924" width="9.109375"/>
    <col min="8925" max="8925" width="16.6640625" customWidth="1"/>
    <col min="8926" max="8930" width="1.88671875" customWidth="1"/>
    <col min="8931" max="8931" width="54.5546875" bestFit="1" customWidth="1"/>
    <col min="8932" max="8932" width="15" bestFit="1" customWidth="1"/>
    <col min="8933" max="8934" width="14.33203125" bestFit="1" customWidth="1"/>
    <col min="8935" max="8935" width="15" bestFit="1" customWidth="1"/>
    <col min="8936" max="8936" width="13.33203125" bestFit="1" customWidth="1"/>
    <col min="8937" max="9180" width="9.109375"/>
    <col min="9181" max="9181" width="16.6640625" customWidth="1"/>
    <col min="9182" max="9186" width="1.88671875" customWidth="1"/>
    <col min="9187" max="9187" width="54.5546875" bestFit="1" customWidth="1"/>
    <col min="9188" max="9188" width="15" bestFit="1" customWidth="1"/>
    <col min="9189" max="9190" width="14.33203125" bestFit="1" customWidth="1"/>
    <col min="9191" max="9191" width="15" bestFit="1" customWidth="1"/>
    <col min="9192" max="9192" width="13.33203125" bestFit="1" customWidth="1"/>
    <col min="9193" max="9436" width="9.109375"/>
    <col min="9437" max="9437" width="16.6640625" customWidth="1"/>
    <col min="9438" max="9442" width="1.88671875" customWidth="1"/>
    <col min="9443" max="9443" width="54.5546875" bestFit="1" customWidth="1"/>
    <col min="9444" max="9444" width="15" bestFit="1" customWidth="1"/>
    <col min="9445" max="9446" width="14.33203125" bestFit="1" customWidth="1"/>
    <col min="9447" max="9447" width="15" bestFit="1" customWidth="1"/>
    <col min="9448" max="9448" width="13.33203125" bestFit="1" customWidth="1"/>
    <col min="9449" max="9692" width="9.109375"/>
    <col min="9693" max="9693" width="16.6640625" customWidth="1"/>
    <col min="9694" max="9698" width="1.88671875" customWidth="1"/>
    <col min="9699" max="9699" width="54.5546875" bestFit="1" customWidth="1"/>
    <col min="9700" max="9700" width="15" bestFit="1" customWidth="1"/>
    <col min="9701" max="9702" width="14.33203125" bestFit="1" customWidth="1"/>
    <col min="9703" max="9703" width="15" bestFit="1" customWidth="1"/>
    <col min="9704" max="9704" width="13.33203125" bestFit="1" customWidth="1"/>
    <col min="9705" max="9948" width="9.109375"/>
    <col min="9949" max="9949" width="16.6640625" customWidth="1"/>
    <col min="9950" max="9954" width="1.88671875" customWidth="1"/>
    <col min="9955" max="9955" width="54.5546875" bestFit="1" customWidth="1"/>
    <col min="9956" max="9956" width="15" bestFit="1" customWidth="1"/>
    <col min="9957" max="9958" width="14.33203125" bestFit="1" customWidth="1"/>
    <col min="9959" max="9959" width="15" bestFit="1" customWidth="1"/>
    <col min="9960" max="9960" width="13.33203125" bestFit="1" customWidth="1"/>
    <col min="9961" max="10204" width="9.109375"/>
    <col min="10205" max="10205" width="16.6640625" customWidth="1"/>
    <col min="10206" max="10210" width="1.88671875" customWidth="1"/>
    <col min="10211" max="10211" width="54.5546875" bestFit="1" customWidth="1"/>
    <col min="10212" max="10212" width="15" bestFit="1" customWidth="1"/>
    <col min="10213" max="10214" width="14.33203125" bestFit="1" customWidth="1"/>
    <col min="10215" max="10215" width="15" bestFit="1" customWidth="1"/>
    <col min="10216" max="10216" width="13.33203125" bestFit="1" customWidth="1"/>
    <col min="10217" max="10460" width="9.109375"/>
    <col min="10461" max="10461" width="16.6640625" customWidth="1"/>
    <col min="10462" max="10466" width="1.88671875" customWidth="1"/>
    <col min="10467" max="10467" width="54.5546875" bestFit="1" customWidth="1"/>
    <col min="10468" max="10468" width="15" bestFit="1" customWidth="1"/>
    <col min="10469" max="10470" width="14.33203125" bestFit="1" customWidth="1"/>
    <col min="10471" max="10471" width="15" bestFit="1" customWidth="1"/>
    <col min="10472" max="10472" width="13.33203125" bestFit="1" customWidth="1"/>
    <col min="10473" max="10716" width="9.109375"/>
    <col min="10717" max="10717" width="16.6640625" customWidth="1"/>
    <col min="10718" max="10722" width="1.88671875" customWidth="1"/>
    <col min="10723" max="10723" width="54.5546875" bestFit="1" customWidth="1"/>
    <col min="10724" max="10724" width="15" bestFit="1" customWidth="1"/>
    <col min="10725" max="10726" width="14.33203125" bestFit="1" customWidth="1"/>
    <col min="10727" max="10727" width="15" bestFit="1" customWidth="1"/>
    <col min="10728" max="10728" width="13.33203125" bestFit="1" customWidth="1"/>
    <col min="10729" max="10972" width="9.109375"/>
    <col min="10973" max="10973" width="16.6640625" customWidth="1"/>
    <col min="10974" max="10978" width="1.88671875" customWidth="1"/>
    <col min="10979" max="10979" width="54.5546875" bestFit="1" customWidth="1"/>
    <col min="10980" max="10980" width="15" bestFit="1" customWidth="1"/>
    <col min="10981" max="10982" width="14.33203125" bestFit="1" customWidth="1"/>
    <col min="10983" max="10983" width="15" bestFit="1" customWidth="1"/>
    <col min="10984" max="10984" width="13.33203125" bestFit="1" customWidth="1"/>
    <col min="10985" max="11228" width="9.109375"/>
    <col min="11229" max="11229" width="16.6640625" customWidth="1"/>
    <col min="11230" max="11234" width="1.88671875" customWidth="1"/>
    <col min="11235" max="11235" width="54.5546875" bestFit="1" customWidth="1"/>
    <col min="11236" max="11236" width="15" bestFit="1" customWidth="1"/>
    <col min="11237" max="11238" width="14.33203125" bestFit="1" customWidth="1"/>
    <col min="11239" max="11239" width="15" bestFit="1" customWidth="1"/>
    <col min="11240" max="11240" width="13.33203125" bestFit="1" customWidth="1"/>
    <col min="11241" max="11484" width="9.109375"/>
    <col min="11485" max="11485" width="16.6640625" customWidth="1"/>
    <col min="11486" max="11490" width="1.88671875" customWidth="1"/>
    <col min="11491" max="11491" width="54.5546875" bestFit="1" customWidth="1"/>
    <col min="11492" max="11492" width="15" bestFit="1" customWidth="1"/>
    <col min="11493" max="11494" width="14.33203125" bestFit="1" customWidth="1"/>
    <col min="11495" max="11495" width="15" bestFit="1" customWidth="1"/>
    <col min="11496" max="11496" width="13.33203125" bestFit="1" customWidth="1"/>
    <col min="11497" max="11740" width="9.109375"/>
    <col min="11741" max="11741" width="16.6640625" customWidth="1"/>
    <col min="11742" max="11746" width="1.88671875" customWidth="1"/>
    <col min="11747" max="11747" width="54.5546875" bestFit="1" customWidth="1"/>
    <col min="11748" max="11748" width="15" bestFit="1" customWidth="1"/>
    <col min="11749" max="11750" width="14.33203125" bestFit="1" customWidth="1"/>
    <col min="11751" max="11751" width="15" bestFit="1" customWidth="1"/>
    <col min="11752" max="11752" width="13.33203125" bestFit="1" customWidth="1"/>
    <col min="11753" max="11996" width="9.109375"/>
    <col min="11997" max="11997" width="16.6640625" customWidth="1"/>
    <col min="11998" max="12002" width="1.88671875" customWidth="1"/>
    <col min="12003" max="12003" width="54.5546875" bestFit="1" customWidth="1"/>
    <col min="12004" max="12004" width="15" bestFit="1" customWidth="1"/>
    <col min="12005" max="12006" width="14.33203125" bestFit="1" customWidth="1"/>
    <col min="12007" max="12007" width="15" bestFit="1" customWidth="1"/>
    <col min="12008" max="12008" width="13.33203125" bestFit="1" customWidth="1"/>
    <col min="12009" max="12252" width="9.109375"/>
    <col min="12253" max="12253" width="16.6640625" customWidth="1"/>
    <col min="12254" max="12258" width="1.88671875" customWidth="1"/>
    <col min="12259" max="12259" width="54.5546875" bestFit="1" customWidth="1"/>
    <col min="12260" max="12260" width="15" bestFit="1" customWidth="1"/>
    <col min="12261" max="12262" width="14.33203125" bestFit="1" customWidth="1"/>
    <col min="12263" max="12263" width="15" bestFit="1" customWidth="1"/>
    <col min="12264" max="12264" width="13.33203125" bestFit="1" customWidth="1"/>
    <col min="12265" max="12508" width="9.109375"/>
    <col min="12509" max="12509" width="16.6640625" customWidth="1"/>
    <col min="12510" max="12514" width="1.88671875" customWidth="1"/>
    <col min="12515" max="12515" width="54.5546875" bestFit="1" customWidth="1"/>
    <col min="12516" max="12516" width="15" bestFit="1" customWidth="1"/>
    <col min="12517" max="12518" width="14.33203125" bestFit="1" customWidth="1"/>
    <col min="12519" max="12519" width="15" bestFit="1" customWidth="1"/>
    <col min="12520" max="12520" width="13.33203125" bestFit="1" customWidth="1"/>
    <col min="12521" max="12764" width="9.109375"/>
    <col min="12765" max="12765" width="16.6640625" customWidth="1"/>
    <col min="12766" max="12770" width="1.88671875" customWidth="1"/>
    <col min="12771" max="12771" width="54.5546875" bestFit="1" customWidth="1"/>
    <col min="12772" max="12772" width="15" bestFit="1" customWidth="1"/>
    <col min="12773" max="12774" width="14.33203125" bestFit="1" customWidth="1"/>
    <col min="12775" max="12775" width="15" bestFit="1" customWidth="1"/>
    <col min="12776" max="12776" width="13.33203125" bestFit="1" customWidth="1"/>
    <col min="12777" max="13020" width="9.109375"/>
    <col min="13021" max="13021" width="16.6640625" customWidth="1"/>
    <col min="13022" max="13026" width="1.88671875" customWidth="1"/>
    <col min="13027" max="13027" width="54.5546875" bestFit="1" customWidth="1"/>
    <col min="13028" max="13028" width="15" bestFit="1" customWidth="1"/>
    <col min="13029" max="13030" width="14.33203125" bestFit="1" customWidth="1"/>
    <col min="13031" max="13031" width="15" bestFit="1" customWidth="1"/>
    <col min="13032" max="13032" width="13.33203125" bestFit="1" customWidth="1"/>
    <col min="13033" max="13276" width="9.109375"/>
    <col min="13277" max="13277" width="16.6640625" customWidth="1"/>
    <col min="13278" max="13282" width="1.88671875" customWidth="1"/>
    <col min="13283" max="13283" width="54.5546875" bestFit="1" customWidth="1"/>
    <col min="13284" max="13284" width="15" bestFit="1" customWidth="1"/>
    <col min="13285" max="13286" width="14.33203125" bestFit="1" customWidth="1"/>
    <col min="13287" max="13287" width="15" bestFit="1" customWidth="1"/>
    <col min="13288" max="13288" width="13.33203125" bestFit="1" customWidth="1"/>
    <col min="13289" max="13532" width="9.109375"/>
    <col min="13533" max="13533" width="16.6640625" customWidth="1"/>
    <col min="13534" max="13538" width="1.88671875" customWidth="1"/>
    <col min="13539" max="13539" width="54.5546875" bestFit="1" customWidth="1"/>
    <col min="13540" max="13540" width="15" bestFit="1" customWidth="1"/>
    <col min="13541" max="13542" width="14.33203125" bestFit="1" customWidth="1"/>
    <col min="13543" max="13543" width="15" bestFit="1" customWidth="1"/>
    <col min="13544" max="13544" width="13.33203125" bestFit="1" customWidth="1"/>
    <col min="13545" max="13788" width="9.109375"/>
    <col min="13789" max="13789" width="16.6640625" customWidth="1"/>
    <col min="13790" max="13794" width="1.88671875" customWidth="1"/>
    <col min="13795" max="13795" width="54.5546875" bestFit="1" customWidth="1"/>
    <col min="13796" max="13796" width="15" bestFit="1" customWidth="1"/>
    <col min="13797" max="13798" width="14.33203125" bestFit="1" customWidth="1"/>
    <col min="13799" max="13799" width="15" bestFit="1" customWidth="1"/>
    <col min="13800" max="13800" width="13.33203125" bestFit="1" customWidth="1"/>
    <col min="13801" max="14044" width="9.109375"/>
    <col min="14045" max="14045" width="16.6640625" customWidth="1"/>
    <col min="14046" max="14050" width="1.88671875" customWidth="1"/>
    <col min="14051" max="14051" width="54.5546875" bestFit="1" customWidth="1"/>
    <col min="14052" max="14052" width="15" bestFit="1" customWidth="1"/>
    <col min="14053" max="14054" width="14.33203125" bestFit="1" customWidth="1"/>
    <col min="14055" max="14055" width="15" bestFit="1" customWidth="1"/>
    <col min="14056" max="14056" width="13.33203125" bestFit="1" customWidth="1"/>
    <col min="14057" max="14300" width="9.109375"/>
    <col min="14301" max="14301" width="16.6640625" customWidth="1"/>
    <col min="14302" max="14306" width="1.88671875" customWidth="1"/>
    <col min="14307" max="14307" width="54.5546875" bestFit="1" customWidth="1"/>
    <col min="14308" max="14308" width="15" bestFit="1" customWidth="1"/>
    <col min="14309" max="14310" width="14.33203125" bestFit="1" customWidth="1"/>
    <col min="14311" max="14311" width="15" bestFit="1" customWidth="1"/>
    <col min="14312" max="14312" width="13.33203125" bestFit="1" customWidth="1"/>
    <col min="14313" max="14556" width="9.109375"/>
    <col min="14557" max="14557" width="16.6640625" customWidth="1"/>
    <col min="14558" max="14562" width="1.88671875" customWidth="1"/>
    <col min="14563" max="14563" width="54.5546875" bestFit="1" customWidth="1"/>
    <col min="14564" max="14564" width="15" bestFit="1" customWidth="1"/>
    <col min="14565" max="14566" width="14.33203125" bestFit="1" customWidth="1"/>
    <col min="14567" max="14567" width="15" bestFit="1" customWidth="1"/>
    <col min="14568" max="14568" width="13.33203125" bestFit="1" customWidth="1"/>
    <col min="14569" max="14812" width="9.109375"/>
    <col min="14813" max="14813" width="16.6640625" customWidth="1"/>
    <col min="14814" max="14818" width="1.88671875" customWidth="1"/>
    <col min="14819" max="14819" width="54.5546875" bestFit="1" customWidth="1"/>
    <col min="14820" max="14820" width="15" bestFit="1" customWidth="1"/>
    <col min="14821" max="14822" width="14.33203125" bestFit="1" customWidth="1"/>
    <col min="14823" max="14823" width="15" bestFit="1" customWidth="1"/>
    <col min="14824" max="14824" width="13.33203125" bestFit="1" customWidth="1"/>
    <col min="14825" max="15068" width="9.109375"/>
    <col min="15069" max="15069" width="16.6640625" customWidth="1"/>
    <col min="15070" max="15074" width="1.88671875" customWidth="1"/>
    <col min="15075" max="15075" width="54.5546875" bestFit="1" customWidth="1"/>
    <col min="15076" max="15076" width="15" bestFit="1" customWidth="1"/>
    <col min="15077" max="15078" width="14.33203125" bestFit="1" customWidth="1"/>
    <col min="15079" max="15079" width="15" bestFit="1" customWidth="1"/>
    <col min="15080" max="15080" width="13.33203125" bestFit="1" customWidth="1"/>
    <col min="15081" max="15324" width="9.109375"/>
    <col min="15325" max="15325" width="16.6640625" customWidth="1"/>
    <col min="15326" max="15330" width="1.88671875" customWidth="1"/>
    <col min="15331" max="15331" width="54.5546875" bestFit="1" customWidth="1"/>
    <col min="15332" max="15332" width="15" bestFit="1" customWidth="1"/>
    <col min="15333" max="15334" width="14.33203125" bestFit="1" customWidth="1"/>
    <col min="15335" max="15335" width="15" bestFit="1" customWidth="1"/>
    <col min="15336" max="15336" width="13.33203125" bestFit="1" customWidth="1"/>
    <col min="15337" max="15580" width="9.109375"/>
    <col min="15581" max="15581" width="16.6640625" customWidth="1"/>
    <col min="15582" max="15586" width="1.88671875" customWidth="1"/>
    <col min="15587" max="15587" width="54.5546875" bestFit="1" customWidth="1"/>
    <col min="15588" max="15588" width="15" bestFit="1" customWidth="1"/>
    <col min="15589" max="15590" width="14.33203125" bestFit="1" customWidth="1"/>
    <col min="15591" max="15591" width="15" bestFit="1" customWidth="1"/>
    <col min="15592" max="15592" width="13.33203125" bestFit="1" customWidth="1"/>
    <col min="15593" max="15836" width="9.109375"/>
    <col min="15837" max="15837" width="16.6640625" customWidth="1"/>
    <col min="15838" max="15842" width="1.88671875" customWidth="1"/>
    <col min="15843" max="15843" width="54.5546875" bestFit="1" customWidth="1"/>
    <col min="15844" max="15844" width="15" bestFit="1" customWidth="1"/>
    <col min="15845" max="15846" width="14.33203125" bestFit="1" customWidth="1"/>
    <col min="15847" max="15847" width="15" bestFit="1" customWidth="1"/>
    <col min="15848" max="15848" width="13.33203125" bestFit="1" customWidth="1"/>
    <col min="15849" max="16092" width="9.109375"/>
    <col min="16093" max="16093" width="16.6640625" customWidth="1"/>
    <col min="16094" max="16098" width="1.88671875" customWidth="1"/>
    <col min="16099" max="16099" width="54.5546875" bestFit="1" customWidth="1"/>
    <col min="16100" max="16100" width="15" bestFit="1" customWidth="1"/>
    <col min="16101" max="16102" width="14.33203125" bestFit="1" customWidth="1"/>
    <col min="16103" max="16103" width="15" bestFit="1" customWidth="1"/>
    <col min="16104" max="16104" width="13.33203125" bestFit="1" customWidth="1"/>
    <col min="16105" max="16384" width="9.109375"/>
  </cols>
  <sheetData>
    <row r="1" spans="1:13" ht="14.4" x14ac:dyDescent="0.3">
      <c r="A1" s="104" t="s">
        <v>356</v>
      </c>
      <c r="B1" s="105" t="s">
        <v>357</v>
      </c>
      <c r="C1" s="105"/>
      <c r="D1" s="105"/>
      <c r="E1" s="105"/>
      <c r="F1" s="105"/>
      <c r="G1" s="105"/>
      <c r="H1" s="97" t="s">
        <v>358</v>
      </c>
      <c r="I1" s="97" t="s">
        <v>359</v>
      </c>
      <c r="J1" s="97" t="s">
        <v>360</v>
      </c>
      <c r="K1" s="97" t="s">
        <v>361</v>
      </c>
      <c r="L1" s="105"/>
      <c r="M1" s="106"/>
    </row>
    <row r="2" spans="1:13" ht="14.4" x14ac:dyDescent="0.3">
      <c r="A2" s="106"/>
      <c r="B2" s="106"/>
      <c r="C2" s="106"/>
      <c r="D2" s="106"/>
      <c r="E2" s="106"/>
      <c r="F2" s="106"/>
      <c r="G2" s="106"/>
      <c r="H2" s="100"/>
      <c r="I2" s="100"/>
      <c r="J2" s="100"/>
      <c r="K2" s="100"/>
      <c r="L2" s="106"/>
      <c r="M2" s="106"/>
    </row>
    <row r="3" spans="1:13" ht="15.75" customHeight="1" x14ac:dyDescent="0.3">
      <c r="A3" s="105" t="s">
        <v>362</v>
      </c>
      <c r="B3" s="105"/>
      <c r="C3" s="105"/>
      <c r="D3" s="105"/>
      <c r="E3" s="105"/>
      <c r="F3" s="105"/>
      <c r="G3" s="105"/>
      <c r="H3" s="97"/>
      <c r="I3" s="97"/>
      <c r="J3" s="97"/>
      <c r="K3" s="97"/>
      <c r="L3" s="105"/>
      <c r="M3" s="106"/>
    </row>
    <row r="4" spans="1:13" ht="14.4" x14ac:dyDescent="0.3">
      <c r="A4" s="104">
        <v>1</v>
      </c>
      <c r="B4" s="105" t="s">
        <v>363</v>
      </c>
      <c r="C4" s="105"/>
      <c r="D4" s="105"/>
      <c r="E4" s="105"/>
      <c r="F4" s="105"/>
      <c r="G4" s="105"/>
      <c r="H4" s="97">
        <v>0</v>
      </c>
      <c r="I4" s="97">
        <v>70167696.409999996</v>
      </c>
      <c r="J4" s="97">
        <v>41549939.829999998</v>
      </c>
      <c r="K4" s="97">
        <v>28617756.579999998</v>
      </c>
      <c r="L4" s="107"/>
      <c r="M4" s="106"/>
    </row>
    <row r="5" spans="1:13" ht="14.4" x14ac:dyDescent="0.3">
      <c r="A5" s="104" t="s">
        <v>364</v>
      </c>
      <c r="B5" s="108"/>
      <c r="C5" s="105" t="s">
        <v>365</v>
      </c>
      <c r="D5" s="105"/>
      <c r="E5" s="105"/>
      <c r="F5" s="105"/>
      <c r="G5" s="105"/>
      <c r="H5" s="97">
        <v>0</v>
      </c>
      <c r="I5" s="97">
        <v>16335829.01</v>
      </c>
      <c r="J5" s="97">
        <v>10193340.800000001</v>
      </c>
      <c r="K5" s="97">
        <v>6142488.21</v>
      </c>
      <c r="L5" s="107"/>
      <c r="M5" s="106"/>
    </row>
    <row r="6" spans="1:13" ht="14.4" x14ac:dyDescent="0.3">
      <c r="A6" s="104" t="s">
        <v>366</v>
      </c>
      <c r="B6" s="109"/>
      <c r="C6" s="109"/>
      <c r="D6" s="105" t="s">
        <v>367</v>
      </c>
      <c r="E6" s="105"/>
      <c r="F6" s="105"/>
      <c r="G6" s="105"/>
      <c r="H6" s="97">
        <v>0</v>
      </c>
      <c r="I6" s="97">
        <v>15464483.109999999</v>
      </c>
      <c r="J6" s="97">
        <v>9775951.2300000004</v>
      </c>
      <c r="K6" s="97">
        <v>5688531.8799999999</v>
      </c>
      <c r="L6" s="107"/>
      <c r="M6" s="106"/>
    </row>
    <row r="7" spans="1:13" ht="14.4" x14ac:dyDescent="0.3">
      <c r="A7" s="104" t="s">
        <v>368</v>
      </c>
      <c r="B7" s="109"/>
      <c r="C7" s="109"/>
      <c r="D7" s="109"/>
      <c r="E7" s="105" t="s">
        <v>367</v>
      </c>
      <c r="F7" s="105"/>
      <c r="G7" s="105"/>
      <c r="H7" s="97">
        <v>0</v>
      </c>
      <c r="I7" s="97">
        <v>15464483.109999999</v>
      </c>
      <c r="J7" s="97">
        <v>9775951.2300000004</v>
      </c>
      <c r="K7" s="97">
        <v>5688531.8799999999</v>
      </c>
      <c r="L7" s="107"/>
      <c r="M7" s="106"/>
    </row>
    <row r="8" spans="1:13" ht="14.4" x14ac:dyDescent="0.3">
      <c r="A8" s="104" t="s">
        <v>369</v>
      </c>
      <c r="B8" s="109"/>
      <c r="C8" s="109"/>
      <c r="D8" s="109"/>
      <c r="E8" s="109"/>
      <c r="F8" s="105" t="s">
        <v>370</v>
      </c>
      <c r="G8" s="105"/>
      <c r="H8" s="97">
        <v>0</v>
      </c>
      <c r="I8" s="97">
        <v>23872.400000000001</v>
      </c>
      <c r="J8" s="97">
        <v>14372.4</v>
      </c>
      <c r="K8" s="97">
        <v>9500</v>
      </c>
      <c r="L8" s="107"/>
      <c r="M8" s="106"/>
    </row>
    <row r="9" spans="1:13" ht="14.4" x14ac:dyDescent="0.3">
      <c r="A9" s="110" t="s">
        <v>371</v>
      </c>
      <c r="B9" s="109"/>
      <c r="C9" s="109"/>
      <c r="D9" s="109"/>
      <c r="E9" s="109"/>
      <c r="F9" s="109"/>
      <c r="G9" s="111" t="s">
        <v>372</v>
      </c>
      <c r="H9" s="101">
        <v>0</v>
      </c>
      <c r="I9" s="101">
        <v>1000</v>
      </c>
      <c r="J9" s="101">
        <v>500</v>
      </c>
      <c r="K9" s="101">
        <v>500</v>
      </c>
      <c r="L9" s="111"/>
      <c r="M9" s="106"/>
    </row>
    <row r="10" spans="1:13" ht="14.4" x14ac:dyDescent="0.3">
      <c r="A10" s="110" t="s">
        <v>373</v>
      </c>
      <c r="B10" s="109"/>
      <c r="C10" s="109"/>
      <c r="D10" s="109"/>
      <c r="E10" s="109"/>
      <c r="F10" s="109"/>
      <c r="G10" s="111" t="s">
        <v>991</v>
      </c>
      <c r="H10" s="101">
        <v>0</v>
      </c>
      <c r="I10" s="101">
        <v>6144.49</v>
      </c>
      <c r="J10" s="101">
        <v>3144.49</v>
      </c>
      <c r="K10" s="101">
        <v>3000</v>
      </c>
      <c r="L10" s="112"/>
      <c r="M10" s="106"/>
    </row>
    <row r="11" spans="1:13" ht="14.4" x14ac:dyDescent="0.3">
      <c r="A11" s="110" t="s">
        <v>374</v>
      </c>
      <c r="B11" s="109"/>
      <c r="C11" s="109"/>
      <c r="D11" s="109"/>
      <c r="E11" s="109"/>
      <c r="F11" s="109"/>
      <c r="G11" s="111" t="s">
        <v>375</v>
      </c>
      <c r="H11" s="101">
        <v>0</v>
      </c>
      <c r="I11" s="101">
        <v>15727.91</v>
      </c>
      <c r="J11" s="101">
        <v>10727.91</v>
      </c>
      <c r="K11" s="101">
        <v>5000</v>
      </c>
      <c r="L11" s="112"/>
      <c r="M11" s="106"/>
    </row>
    <row r="12" spans="1:13" ht="14.4" x14ac:dyDescent="0.3">
      <c r="A12" s="110" t="s">
        <v>376</v>
      </c>
      <c r="B12" s="109"/>
      <c r="C12" s="109"/>
      <c r="D12" s="109"/>
      <c r="E12" s="109"/>
      <c r="F12" s="109"/>
      <c r="G12" s="111" t="s">
        <v>377</v>
      </c>
      <c r="H12" s="101">
        <v>0</v>
      </c>
      <c r="I12" s="101">
        <v>1000</v>
      </c>
      <c r="J12" s="101">
        <v>0</v>
      </c>
      <c r="K12" s="101">
        <v>1000</v>
      </c>
      <c r="L12" s="112"/>
      <c r="M12" s="106"/>
    </row>
    <row r="13" spans="1:13" ht="14.4" x14ac:dyDescent="0.3">
      <c r="A13" s="108"/>
      <c r="B13" s="109"/>
      <c r="C13" s="109"/>
      <c r="D13" s="109"/>
      <c r="E13" s="109"/>
      <c r="F13" s="109"/>
      <c r="G13" s="109"/>
      <c r="H13" s="98"/>
      <c r="I13" s="98"/>
      <c r="J13" s="98"/>
      <c r="K13" s="98"/>
      <c r="L13" s="109"/>
      <c r="M13" s="106"/>
    </row>
    <row r="14" spans="1:13" ht="14.4" x14ac:dyDescent="0.3">
      <c r="A14" s="104" t="s">
        <v>378</v>
      </c>
      <c r="B14" s="109"/>
      <c r="C14" s="109"/>
      <c r="D14" s="109"/>
      <c r="E14" s="109"/>
      <c r="F14" s="105" t="s">
        <v>379</v>
      </c>
      <c r="G14" s="105"/>
      <c r="H14" s="97">
        <v>0</v>
      </c>
      <c r="I14" s="97">
        <v>6780388.7300000004</v>
      </c>
      <c r="J14" s="97">
        <v>6762179.6299999999</v>
      </c>
      <c r="K14" s="97">
        <v>18209.099999999999</v>
      </c>
      <c r="L14" s="107"/>
      <c r="M14" s="106"/>
    </row>
    <row r="15" spans="1:13" ht="14.4" x14ac:dyDescent="0.3">
      <c r="A15" s="110" t="s">
        <v>380</v>
      </c>
      <c r="B15" s="109"/>
      <c r="C15" s="109"/>
      <c r="D15" s="109"/>
      <c r="E15" s="109"/>
      <c r="F15" s="109"/>
      <c r="G15" s="111" t="s">
        <v>381</v>
      </c>
      <c r="H15" s="101">
        <v>0</v>
      </c>
      <c r="I15" s="101">
        <v>301606.58</v>
      </c>
      <c r="J15" s="101">
        <v>301606.58</v>
      </c>
      <c r="K15" s="101">
        <v>0</v>
      </c>
      <c r="L15" s="111"/>
      <c r="M15" s="106"/>
    </row>
    <row r="16" spans="1:13" ht="14.4" x14ac:dyDescent="0.3">
      <c r="A16" s="110" t="s">
        <v>382</v>
      </c>
      <c r="B16" s="109"/>
      <c r="C16" s="109"/>
      <c r="D16" s="109"/>
      <c r="E16" s="109"/>
      <c r="F16" s="109"/>
      <c r="G16" s="111" t="s">
        <v>383</v>
      </c>
      <c r="H16" s="101">
        <v>0</v>
      </c>
      <c r="I16" s="101">
        <v>5060256.17</v>
      </c>
      <c r="J16" s="101">
        <v>5060256.17</v>
      </c>
      <c r="K16" s="101">
        <v>0</v>
      </c>
      <c r="L16" s="111"/>
      <c r="M16" s="106"/>
    </row>
    <row r="17" spans="1:13" ht="14.4" x14ac:dyDescent="0.3">
      <c r="A17" s="110" t="s">
        <v>384</v>
      </c>
      <c r="B17" s="109"/>
      <c r="C17" s="109"/>
      <c r="D17" s="109"/>
      <c r="E17" s="109"/>
      <c r="F17" s="109"/>
      <c r="G17" s="111" t="s">
        <v>385</v>
      </c>
      <c r="H17" s="101">
        <v>0</v>
      </c>
      <c r="I17" s="101">
        <v>45138.06</v>
      </c>
      <c r="J17" s="101">
        <v>45138.06</v>
      </c>
      <c r="K17" s="101">
        <v>0</v>
      </c>
      <c r="L17" s="111"/>
      <c r="M17" s="106"/>
    </row>
    <row r="18" spans="1:13" ht="14.4" x14ac:dyDescent="0.3">
      <c r="A18" s="110" t="s">
        <v>386</v>
      </c>
      <c r="B18" s="109"/>
      <c r="C18" s="109"/>
      <c r="D18" s="109"/>
      <c r="E18" s="109"/>
      <c r="F18" s="109"/>
      <c r="G18" s="111" t="s">
        <v>387</v>
      </c>
      <c r="H18" s="101">
        <v>0</v>
      </c>
      <c r="I18" s="101">
        <v>1292931.5900000001</v>
      </c>
      <c r="J18" s="101">
        <v>1292931.5900000001</v>
      </c>
      <c r="K18" s="101">
        <v>0</v>
      </c>
      <c r="L18" s="111"/>
      <c r="M18" s="106"/>
    </row>
    <row r="19" spans="1:13" ht="14.4" x14ac:dyDescent="0.3">
      <c r="A19" s="110" t="s">
        <v>388</v>
      </c>
      <c r="B19" s="109"/>
      <c r="C19" s="109"/>
      <c r="D19" s="109"/>
      <c r="E19" s="109"/>
      <c r="F19" s="109"/>
      <c r="G19" s="111" t="s">
        <v>389</v>
      </c>
      <c r="H19" s="101">
        <v>0</v>
      </c>
      <c r="I19" s="101">
        <v>80456.33</v>
      </c>
      <c r="J19" s="101">
        <v>62247.23</v>
      </c>
      <c r="K19" s="101">
        <v>18209.099999999999</v>
      </c>
      <c r="L19" s="112"/>
      <c r="M19" s="106"/>
    </row>
    <row r="20" spans="1:13" ht="14.4" x14ac:dyDescent="0.3">
      <c r="A20" s="108"/>
      <c r="B20" s="109"/>
      <c r="C20" s="109"/>
      <c r="D20" s="109"/>
      <c r="E20" s="109"/>
      <c r="F20" s="109"/>
      <c r="G20" s="109"/>
      <c r="H20" s="98"/>
      <c r="I20" s="98"/>
      <c r="J20" s="98"/>
      <c r="K20" s="98"/>
      <c r="L20" s="109"/>
      <c r="M20" s="106"/>
    </row>
    <row r="21" spans="1:13" ht="14.4" x14ac:dyDescent="0.3">
      <c r="A21" s="104" t="s">
        <v>390</v>
      </c>
      <c r="B21" s="109"/>
      <c r="C21" s="109"/>
      <c r="D21" s="109"/>
      <c r="E21" s="109"/>
      <c r="F21" s="105" t="s">
        <v>391</v>
      </c>
      <c r="G21" s="105"/>
      <c r="H21" s="97">
        <v>0</v>
      </c>
      <c r="I21" s="97">
        <v>1574782</v>
      </c>
      <c r="J21" s="97">
        <v>1574782</v>
      </c>
      <c r="K21" s="97">
        <v>0</v>
      </c>
      <c r="L21" s="105"/>
      <c r="M21" s="106"/>
    </row>
    <row r="22" spans="1:13" ht="14.4" x14ac:dyDescent="0.3">
      <c r="A22" s="110" t="s">
        <v>392</v>
      </c>
      <c r="B22" s="109"/>
      <c r="C22" s="109"/>
      <c r="D22" s="109"/>
      <c r="E22" s="109"/>
      <c r="F22" s="109"/>
      <c r="G22" s="111" t="s">
        <v>393</v>
      </c>
      <c r="H22" s="101">
        <v>0</v>
      </c>
      <c r="I22" s="101">
        <v>1574782</v>
      </c>
      <c r="J22" s="101">
        <v>1574782</v>
      </c>
      <c r="K22" s="101">
        <v>0</v>
      </c>
      <c r="L22" s="111"/>
      <c r="M22" s="106"/>
    </row>
    <row r="23" spans="1:13" ht="14.4" x14ac:dyDescent="0.3">
      <c r="A23" s="108"/>
      <c r="B23" s="109"/>
      <c r="C23" s="109"/>
      <c r="D23" s="109"/>
      <c r="E23" s="109"/>
      <c r="F23" s="109"/>
      <c r="G23" s="109"/>
      <c r="H23" s="98"/>
      <c r="I23" s="98"/>
      <c r="J23" s="98"/>
      <c r="K23" s="98"/>
      <c r="L23" s="109"/>
      <c r="M23" s="106"/>
    </row>
    <row r="24" spans="1:13" ht="14.4" x14ac:dyDescent="0.3">
      <c r="A24" s="104" t="s">
        <v>394</v>
      </c>
      <c r="B24" s="109"/>
      <c r="C24" s="109"/>
      <c r="D24" s="109"/>
      <c r="E24" s="109"/>
      <c r="F24" s="105" t="s">
        <v>395</v>
      </c>
      <c r="G24" s="105"/>
      <c r="H24" s="97">
        <v>0</v>
      </c>
      <c r="I24" s="97">
        <v>5509924.8300000001</v>
      </c>
      <c r="J24" s="97">
        <v>1424617.2</v>
      </c>
      <c r="K24" s="97">
        <v>4085307.63</v>
      </c>
      <c r="L24" s="107"/>
      <c r="M24" s="106"/>
    </row>
    <row r="25" spans="1:13" ht="14.4" x14ac:dyDescent="0.3">
      <c r="A25" s="110" t="s">
        <v>396</v>
      </c>
      <c r="B25" s="109"/>
      <c r="C25" s="109"/>
      <c r="D25" s="109"/>
      <c r="E25" s="109"/>
      <c r="F25" s="109"/>
      <c r="G25" s="111" t="s">
        <v>397</v>
      </c>
      <c r="H25" s="101">
        <v>0</v>
      </c>
      <c r="I25" s="101">
        <v>3814752.03</v>
      </c>
      <c r="J25" s="101">
        <v>1182457.8899999999</v>
      </c>
      <c r="K25" s="101">
        <v>2632294.14</v>
      </c>
      <c r="L25" s="112"/>
      <c r="M25" s="106"/>
    </row>
    <row r="26" spans="1:13" ht="14.4" x14ac:dyDescent="0.3">
      <c r="A26" s="110" t="s">
        <v>398</v>
      </c>
      <c r="B26" s="109"/>
      <c r="C26" s="109"/>
      <c r="D26" s="109"/>
      <c r="E26" s="109"/>
      <c r="F26" s="109"/>
      <c r="G26" s="111" t="s">
        <v>399</v>
      </c>
      <c r="H26" s="101">
        <v>0</v>
      </c>
      <c r="I26" s="101">
        <v>1305012.3</v>
      </c>
      <c r="J26" s="101">
        <v>66.12</v>
      </c>
      <c r="K26" s="101">
        <v>1304946.18</v>
      </c>
      <c r="L26" s="112"/>
      <c r="M26" s="106"/>
    </row>
    <row r="27" spans="1:13" ht="14.4" x14ac:dyDescent="0.3">
      <c r="A27" s="110" t="s">
        <v>400</v>
      </c>
      <c r="B27" s="109"/>
      <c r="C27" s="109"/>
      <c r="D27" s="109"/>
      <c r="E27" s="109"/>
      <c r="F27" s="109"/>
      <c r="G27" s="111" t="s">
        <v>401</v>
      </c>
      <c r="H27" s="101">
        <v>0</v>
      </c>
      <c r="I27" s="101">
        <v>53272.38</v>
      </c>
      <c r="J27" s="101">
        <v>66.12</v>
      </c>
      <c r="K27" s="101">
        <v>53206.26</v>
      </c>
      <c r="L27" s="112"/>
      <c r="M27" s="106"/>
    </row>
    <row r="28" spans="1:13" ht="14.4" x14ac:dyDescent="0.3">
      <c r="A28" s="110" t="s">
        <v>402</v>
      </c>
      <c r="B28" s="109"/>
      <c r="C28" s="109"/>
      <c r="D28" s="109"/>
      <c r="E28" s="109"/>
      <c r="F28" s="109"/>
      <c r="G28" s="111" t="s">
        <v>403</v>
      </c>
      <c r="H28" s="101">
        <v>0</v>
      </c>
      <c r="I28" s="101">
        <v>291616.21999999997</v>
      </c>
      <c r="J28" s="101">
        <v>242027.07</v>
      </c>
      <c r="K28" s="101">
        <v>49589.15</v>
      </c>
      <c r="L28" s="112"/>
      <c r="M28" s="106"/>
    </row>
    <row r="29" spans="1:13" ht="14.4" x14ac:dyDescent="0.3">
      <c r="A29" s="110" t="s">
        <v>404</v>
      </c>
      <c r="B29" s="109"/>
      <c r="C29" s="109"/>
      <c r="D29" s="109"/>
      <c r="E29" s="109"/>
      <c r="F29" s="109"/>
      <c r="G29" s="111" t="s">
        <v>405</v>
      </c>
      <c r="H29" s="101">
        <v>0</v>
      </c>
      <c r="I29" s="101">
        <v>45271.9</v>
      </c>
      <c r="J29" s="101">
        <v>0</v>
      </c>
      <c r="K29" s="101">
        <v>45271.9</v>
      </c>
      <c r="L29" s="112"/>
      <c r="M29" s="106"/>
    </row>
    <row r="30" spans="1:13" ht="14.4" x14ac:dyDescent="0.3">
      <c r="A30" s="108"/>
      <c r="B30" s="109"/>
      <c r="C30" s="109"/>
      <c r="D30" s="109"/>
      <c r="E30" s="109"/>
      <c r="F30" s="109"/>
      <c r="G30" s="109"/>
      <c r="H30" s="98"/>
      <c r="I30" s="98"/>
      <c r="J30" s="98"/>
      <c r="K30" s="98"/>
      <c r="L30" s="109"/>
      <c r="M30" s="106"/>
    </row>
    <row r="31" spans="1:13" ht="14.4" x14ac:dyDescent="0.3">
      <c r="A31" s="104" t="s">
        <v>406</v>
      </c>
      <c r="B31" s="109"/>
      <c r="C31" s="109"/>
      <c r="D31" s="109"/>
      <c r="E31" s="109"/>
      <c r="F31" s="105" t="s">
        <v>407</v>
      </c>
      <c r="G31" s="105"/>
      <c r="H31" s="97">
        <v>0</v>
      </c>
      <c r="I31" s="97">
        <v>1575515.15</v>
      </c>
      <c r="J31" s="97">
        <v>0</v>
      </c>
      <c r="K31" s="97">
        <v>1575515.15</v>
      </c>
      <c r="L31" s="107"/>
      <c r="M31" s="106"/>
    </row>
    <row r="32" spans="1:13" ht="14.4" x14ac:dyDescent="0.3">
      <c r="A32" s="110" t="s">
        <v>408</v>
      </c>
      <c r="B32" s="109"/>
      <c r="C32" s="109"/>
      <c r="D32" s="109"/>
      <c r="E32" s="109"/>
      <c r="F32" s="109"/>
      <c r="G32" s="111" t="s">
        <v>409</v>
      </c>
      <c r="H32" s="101">
        <v>0</v>
      </c>
      <c r="I32" s="101">
        <v>1575515.15</v>
      </c>
      <c r="J32" s="101">
        <v>0</v>
      </c>
      <c r="K32" s="101">
        <v>1575515.15</v>
      </c>
      <c r="L32" s="112"/>
      <c r="M32" s="106"/>
    </row>
    <row r="33" spans="1:13" ht="14.4" x14ac:dyDescent="0.3">
      <c r="A33" s="108"/>
      <c r="B33" s="109"/>
      <c r="C33" s="109"/>
      <c r="D33" s="109"/>
      <c r="E33" s="109"/>
      <c r="F33" s="109"/>
      <c r="G33" s="109"/>
      <c r="H33" s="98"/>
      <c r="I33" s="98"/>
      <c r="J33" s="98"/>
      <c r="K33" s="98"/>
      <c r="L33" s="109"/>
      <c r="M33" s="106"/>
    </row>
    <row r="34" spans="1:13" ht="14.4" x14ac:dyDescent="0.3">
      <c r="A34" s="104" t="s">
        <v>410</v>
      </c>
      <c r="B34" s="109"/>
      <c r="C34" s="109"/>
      <c r="D34" s="105" t="s">
        <v>411</v>
      </c>
      <c r="E34" s="105"/>
      <c r="F34" s="105"/>
      <c r="G34" s="105"/>
      <c r="H34" s="97">
        <v>0</v>
      </c>
      <c r="I34" s="97">
        <v>871345.9</v>
      </c>
      <c r="J34" s="97">
        <v>417389.57</v>
      </c>
      <c r="K34" s="97">
        <v>453956.33</v>
      </c>
      <c r="L34" s="107"/>
      <c r="M34" s="106"/>
    </row>
    <row r="35" spans="1:13" ht="14.4" x14ac:dyDescent="0.3">
      <c r="A35" s="104" t="s">
        <v>412</v>
      </c>
      <c r="B35" s="109"/>
      <c r="C35" s="109"/>
      <c r="D35" s="109"/>
      <c r="E35" s="105" t="s">
        <v>413</v>
      </c>
      <c r="F35" s="105"/>
      <c r="G35" s="105"/>
      <c r="H35" s="97">
        <v>0</v>
      </c>
      <c r="I35" s="97">
        <v>186075.72</v>
      </c>
      <c r="J35" s="97">
        <v>93027.27</v>
      </c>
      <c r="K35" s="97">
        <v>93048.45</v>
      </c>
      <c r="L35" s="107"/>
      <c r="M35" s="106"/>
    </row>
    <row r="36" spans="1:13" ht="14.4" x14ac:dyDescent="0.3">
      <c r="A36" s="104" t="s">
        <v>414</v>
      </c>
      <c r="B36" s="109"/>
      <c r="C36" s="109"/>
      <c r="D36" s="109"/>
      <c r="E36" s="109"/>
      <c r="F36" s="105" t="s">
        <v>415</v>
      </c>
      <c r="G36" s="105"/>
      <c r="H36" s="97">
        <v>0</v>
      </c>
      <c r="I36" s="97">
        <v>186075.72</v>
      </c>
      <c r="J36" s="97">
        <v>93027.27</v>
      </c>
      <c r="K36" s="97">
        <v>93048.45</v>
      </c>
      <c r="L36" s="107"/>
      <c r="M36" s="106"/>
    </row>
    <row r="37" spans="1:13" ht="14.4" x14ac:dyDescent="0.3">
      <c r="A37" s="110" t="s">
        <v>416</v>
      </c>
      <c r="B37" s="109"/>
      <c r="C37" s="109"/>
      <c r="D37" s="109"/>
      <c r="E37" s="109"/>
      <c r="F37" s="109"/>
      <c r="G37" s="111" t="s">
        <v>415</v>
      </c>
      <c r="H37" s="101">
        <v>0</v>
      </c>
      <c r="I37" s="101">
        <v>27728.1</v>
      </c>
      <c r="J37" s="101">
        <v>12646.39</v>
      </c>
      <c r="K37" s="101">
        <v>15081.71</v>
      </c>
      <c r="L37" s="112"/>
      <c r="M37" s="106"/>
    </row>
    <row r="38" spans="1:13" ht="14.4" x14ac:dyDescent="0.3">
      <c r="A38" s="110" t="s">
        <v>417</v>
      </c>
      <c r="B38" s="109"/>
      <c r="C38" s="109"/>
      <c r="D38" s="109"/>
      <c r="E38" s="109"/>
      <c r="F38" s="109"/>
      <c r="G38" s="111" t="s">
        <v>418</v>
      </c>
      <c r="H38" s="101">
        <v>0</v>
      </c>
      <c r="I38" s="101">
        <v>140810.45000000001</v>
      </c>
      <c r="J38" s="101">
        <v>80380.88</v>
      </c>
      <c r="K38" s="101">
        <v>60429.57</v>
      </c>
      <c r="L38" s="112"/>
      <c r="M38" s="106"/>
    </row>
    <row r="39" spans="1:13" ht="14.4" x14ac:dyDescent="0.3">
      <c r="A39" s="110" t="s">
        <v>419</v>
      </c>
      <c r="B39" s="109"/>
      <c r="C39" s="109"/>
      <c r="D39" s="109"/>
      <c r="E39" s="109"/>
      <c r="F39" s="109"/>
      <c r="G39" s="111" t="s">
        <v>420</v>
      </c>
      <c r="H39" s="101">
        <v>0</v>
      </c>
      <c r="I39" s="101">
        <v>9973.6</v>
      </c>
      <c r="J39" s="101">
        <v>0</v>
      </c>
      <c r="K39" s="101">
        <v>9973.6</v>
      </c>
      <c r="L39" s="112"/>
      <c r="M39" s="106"/>
    </row>
    <row r="40" spans="1:13" ht="14.4" x14ac:dyDescent="0.3">
      <c r="A40" s="110" t="s">
        <v>421</v>
      </c>
      <c r="B40" s="109"/>
      <c r="C40" s="109"/>
      <c r="D40" s="109"/>
      <c r="E40" s="109"/>
      <c r="F40" s="109"/>
      <c r="G40" s="111" t="s">
        <v>422</v>
      </c>
      <c r="H40" s="101">
        <v>0</v>
      </c>
      <c r="I40" s="101">
        <v>7563.57</v>
      </c>
      <c r="J40" s="101">
        <v>0</v>
      </c>
      <c r="K40" s="101">
        <v>7563.57</v>
      </c>
      <c r="L40" s="112"/>
      <c r="M40" s="106"/>
    </row>
    <row r="41" spans="1:13" ht="14.4" x14ac:dyDescent="0.3">
      <c r="A41" s="108"/>
      <c r="B41" s="109"/>
      <c r="C41" s="109"/>
      <c r="D41" s="109"/>
      <c r="E41" s="109"/>
      <c r="F41" s="109"/>
      <c r="G41" s="109"/>
      <c r="H41" s="98"/>
      <c r="I41" s="98"/>
      <c r="J41" s="98"/>
      <c r="K41" s="98"/>
      <c r="L41" s="109"/>
      <c r="M41" s="106"/>
    </row>
    <row r="42" spans="1:13" ht="14.4" x14ac:dyDescent="0.3">
      <c r="A42" s="104" t="s">
        <v>423</v>
      </c>
      <c r="B42" s="109"/>
      <c r="C42" s="109"/>
      <c r="D42" s="109"/>
      <c r="E42" s="105" t="s">
        <v>424</v>
      </c>
      <c r="F42" s="105"/>
      <c r="G42" s="105"/>
      <c r="H42" s="97">
        <v>0</v>
      </c>
      <c r="I42" s="97">
        <v>141314.07999999999</v>
      </c>
      <c r="J42" s="97">
        <v>111272.03</v>
      </c>
      <c r="K42" s="97">
        <v>30042.05</v>
      </c>
      <c r="L42" s="107"/>
      <c r="M42" s="106"/>
    </row>
    <row r="43" spans="1:13" ht="14.4" x14ac:dyDescent="0.3">
      <c r="A43" s="104" t="s">
        <v>425</v>
      </c>
      <c r="B43" s="109"/>
      <c r="C43" s="109"/>
      <c r="D43" s="109"/>
      <c r="E43" s="109"/>
      <c r="F43" s="105" t="s">
        <v>424</v>
      </c>
      <c r="G43" s="105"/>
      <c r="H43" s="97">
        <v>0</v>
      </c>
      <c r="I43" s="97">
        <v>141314.07999999999</v>
      </c>
      <c r="J43" s="97">
        <v>111272.03</v>
      </c>
      <c r="K43" s="97">
        <v>30042.05</v>
      </c>
      <c r="L43" s="107"/>
      <c r="M43" s="106"/>
    </row>
    <row r="44" spans="1:13" ht="14.4" x14ac:dyDescent="0.3">
      <c r="A44" s="110" t="s">
        <v>426</v>
      </c>
      <c r="B44" s="109"/>
      <c r="C44" s="109"/>
      <c r="D44" s="109"/>
      <c r="E44" s="109"/>
      <c r="F44" s="109"/>
      <c r="G44" s="111" t="s">
        <v>427</v>
      </c>
      <c r="H44" s="101">
        <v>0</v>
      </c>
      <c r="I44" s="101">
        <v>1326.13</v>
      </c>
      <c r="J44" s="101">
        <v>0</v>
      </c>
      <c r="K44" s="101">
        <v>1326.13</v>
      </c>
      <c r="L44" s="112"/>
      <c r="M44" s="106"/>
    </row>
    <row r="45" spans="1:13" ht="14.4" x14ac:dyDescent="0.3">
      <c r="A45" s="110" t="s">
        <v>428</v>
      </c>
      <c r="B45" s="109"/>
      <c r="C45" s="109"/>
      <c r="D45" s="109"/>
      <c r="E45" s="109"/>
      <c r="F45" s="109"/>
      <c r="G45" s="111" t="s">
        <v>429</v>
      </c>
      <c r="H45" s="101">
        <v>0</v>
      </c>
      <c r="I45" s="101">
        <v>19360.650000000001</v>
      </c>
      <c r="J45" s="101">
        <v>0</v>
      </c>
      <c r="K45" s="101">
        <v>19360.650000000001</v>
      </c>
      <c r="L45" s="112"/>
      <c r="M45" s="106"/>
    </row>
    <row r="46" spans="1:13" ht="14.4" x14ac:dyDescent="0.3">
      <c r="A46" s="110" t="s">
        <v>430</v>
      </c>
      <c r="B46" s="109"/>
      <c r="C46" s="109"/>
      <c r="D46" s="109"/>
      <c r="E46" s="109"/>
      <c r="F46" s="109"/>
      <c r="G46" s="111" t="s">
        <v>431</v>
      </c>
      <c r="H46" s="101">
        <v>0</v>
      </c>
      <c r="I46" s="101">
        <v>19807.55</v>
      </c>
      <c r="J46" s="101">
        <v>19807.55</v>
      </c>
      <c r="K46" s="101">
        <v>0</v>
      </c>
      <c r="L46" s="111"/>
      <c r="M46" s="106"/>
    </row>
    <row r="47" spans="1:13" ht="14.4" x14ac:dyDescent="0.3">
      <c r="A47" s="110" t="s">
        <v>432</v>
      </c>
      <c r="B47" s="109"/>
      <c r="C47" s="109"/>
      <c r="D47" s="109"/>
      <c r="E47" s="109"/>
      <c r="F47" s="109"/>
      <c r="G47" s="111" t="s">
        <v>433</v>
      </c>
      <c r="H47" s="101">
        <v>0</v>
      </c>
      <c r="I47" s="101">
        <v>4848.63</v>
      </c>
      <c r="J47" s="101">
        <v>4848.63</v>
      </c>
      <c r="K47" s="101">
        <v>0</v>
      </c>
      <c r="L47" s="111"/>
      <c r="M47" s="106"/>
    </row>
    <row r="48" spans="1:13" ht="14.4" x14ac:dyDescent="0.3">
      <c r="A48" s="110" t="s">
        <v>434</v>
      </c>
      <c r="B48" s="109"/>
      <c r="C48" s="109"/>
      <c r="D48" s="109"/>
      <c r="E48" s="109"/>
      <c r="F48" s="109"/>
      <c r="G48" s="111" t="s">
        <v>435</v>
      </c>
      <c r="H48" s="101">
        <v>0</v>
      </c>
      <c r="I48" s="101">
        <v>9.9</v>
      </c>
      <c r="J48" s="101">
        <v>9.4499999999999993</v>
      </c>
      <c r="K48" s="101">
        <v>0.45</v>
      </c>
      <c r="L48" s="111"/>
      <c r="M48" s="106"/>
    </row>
    <row r="49" spans="1:13" ht="14.4" x14ac:dyDescent="0.3">
      <c r="A49" s="110" t="s">
        <v>436</v>
      </c>
      <c r="B49" s="109"/>
      <c r="C49" s="109"/>
      <c r="D49" s="109"/>
      <c r="E49" s="109"/>
      <c r="F49" s="109"/>
      <c r="G49" s="111" t="s">
        <v>437</v>
      </c>
      <c r="H49" s="101">
        <v>0</v>
      </c>
      <c r="I49" s="101">
        <v>95868.9</v>
      </c>
      <c r="J49" s="101">
        <v>86606.399999999994</v>
      </c>
      <c r="K49" s="101">
        <v>9262.5</v>
      </c>
      <c r="L49" s="112"/>
      <c r="M49" s="106"/>
    </row>
    <row r="50" spans="1:13" ht="14.4" x14ac:dyDescent="0.3">
      <c r="A50" s="110" t="s">
        <v>438</v>
      </c>
      <c r="B50" s="109"/>
      <c r="C50" s="109"/>
      <c r="D50" s="109"/>
      <c r="E50" s="109"/>
      <c r="F50" s="109"/>
      <c r="G50" s="111" t="s">
        <v>439</v>
      </c>
      <c r="H50" s="101">
        <v>0</v>
      </c>
      <c r="I50" s="101">
        <v>92.32</v>
      </c>
      <c r="J50" s="101">
        <v>0</v>
      </c>
      <c r="K50" s="101">
        <v>92.32</v>
      </c>
      <c r="L50" s="111"/>
      <c r="M50" s="106"/>
    </row>
    <row r="51" spans="1:13" ht="14.4" x14ac:dyDescent="0.3">
      <c r="A51" s="108"/>
      <c r="B51" s="109"/>
      <c r="C51" s="109"/>
      <c r="D51" s="109"/>
      <c r="E51" s="109"/>
      <c r="F51" s="109"/>
      <c r="G51" s="109"/>
      <c r="H51" s="98"/>
      <c r="I51" s="98"/>
      <c r="J51" s="98"/>
      <c r="K51" s="98"/>
      <c r="L51" s="109"/>
      <c r="M51" s="106"/>
    </row>
    <row r="52" spans="1:13" ht="14.4" x14ac:dyDescent="0.3">
      <c r="A52" s="104" t="s">
        <v>440</v>
      </c>
      <c r="B52" s="109"/>
      <c r="C52" s="109"/>
      <c r="D52" s="109"/>
      <c r="E52" s="105" t="s">
        <v>441</v>
      </c>
      <c r="F52" s="105"/>
      <c r="G52" s="105"/>
      <c r="H52" s="97">
        <v>0</v>
      </c>
      <c r="I52" s="97">
        <v>11091.62</v>
      </c>
      <c r="J52" s="97">
        <v>4860.2</v>
      </c>
      <c r="K52" s="97">
        <v>6231.42</v>
      </c>
      <c r="L52" s="107"/>
      <c r="M52" s="106"/>
    </row>
    <row r="53" spans="1:13" ht="14.4" x14ac:dyDescent="0.3">
      <c r="A53" s="104" t="s">
        <v>442</v>
      </c>
      <c r="B53" s="109"/>
      <c r="C53" s="109"/>
      <c r="D53" s="109"/>
      <c r="E53" s="109"/>
      <c r="F53" s="105" t="s">
        <v>443</v>
      </c>
      <c r="G53" s="105"/>
      <c r="H53" s="97">
        <v>0</v>
      </c>
      <c r="I53" s="97">
        <v>11091.62</v>
      </c>
      <c r="J53" s="97">
        <v>4860.2</v>
      </c>
      <c r="K53" s="97">
        <v>6231.42</v>
      </c>
      <c r="L53" s="107"/>
      <c r="M53" s="106"/>
    </row>
    <row r="54" spans="1:13" ht="14.4" x14ac:dyDescent="0.3">
      <c r="A54" s="110" t="s">
        <v>444</v>
      </c>
      <c r="B54" s="109"/>
      <c r="C54" s="109"/>
      <c r="D54" s="109"/>
      <c r="E54" s="109"/>
      <c r="F54" s="109"/>
      <c r="G54" s="111" t="s">
        <v>445</v>
      </c>
      <c r="H54" s="101">
        <v>0</v>
      </c>
      <c r="I54" s="101">
        <v>11091.62</v>
      </c>
      <c r="J54" s="101">
        <v>4860.2</v>
      </c>
      <c r="K54" s="101">
        <v>6231.42</v>
      </c>
      <c r="L54" s="112"/>
      <c r="M54" s="106"/>
    </row>
    <row r="55" spans="1:13" ht="14.4" x14ac:dyDescent="0.3">
      <c r="A55" s="108"/>
      <c r="B55" s="109"/>
      <c r="C55" s="109"/>
      <c r="D55" s="109"/>
      <c r="E55" s="109"/>
      <c r="F55" s="109"/>
      <c r="G55" s="109"/>
      <c r="H55" s="98"/>
      <c r="I55" s="98"/>
      <c r="J55" s="98"/>
      <c r="K55" s="98"/>
      <c r="L55" s="109"/>
      <c r="M55" s="106"/>
    </row>
    <row r="56" spans="1:13" ht="14.4" x14ac:dyDescent="0.3">
      <c r="A56" s="104" t="s">
        <v>446</v>
      </c>
      <c r="B56" s="109"/>
      <c r="C56" s="109"/>
      <c r="D56" s="109"/>
      <c r="E56" s="105" t="s">
        <v>447</v>
      </c>
      <c r="F56" s="105"/>
      <c r="G56" s="105"/>
      <c r="H56" s="97">
        <v>0</v>
      </c>
      <c r="I56" s="97">
        <v>178634.08</v>
      </c>
      <c r="J56" s="97">
        <v>27686.67</v>
      </c>
      <c r="K56" s="97">
        <v>150947.41</v>
      </c>
      <c r="L56" s="107"/>
      <c r="M56" s="106"/>
    </row>
    <row r="57" spans="1:13" ht="14.4" x14ac:dyDescent="0.3">
      <c r="A57" s="104" t="s">
        <v>448</v>
      </c>
      <c r="B57" s="109"/>
      <c r="C57" s="109"/>
      <c r="D57" s="109"/>
      <c r="E57" s="109"/>
      <c r="F57" s="105" t="s">
        <v>447</v>
      </c>
      <c r="G57" s="105"/>
      <c r="H57" s="97">
        <v>0</v>
      </c>
      <c r="I57" s="97">
        <v>178634.08</v>
      </c>
      <c r="J57" s="97">
        <v>27686.67</v>
      </c>
      <c r="K57" s="97">
        <v>150947.41</v>
      </c>
      <c r="L57" s="107"/>
      <c r="M57" s="106"/>
    </row>
    <row r="58" spans="1:13" ht="14.4" x14ac:dyDescent="0.3">
      <c r="A58" s="110" t="s">
        <v>449</v>
      </c>
      <c r="B58" s="109"/>
      <c r="C58" s="109"/>
      <c r="D58" s="109"/>
      <c r="E58" s="109"/>
      <c r="F58" s="109"/>
      <c r="G58" s="111" t="s">
        <v>450</v>
      </c>
      <c r="H58" s="101">
        <v>0</v>
      </c>
      <c r="I58" s="101">
        <v>178634.08</v>
      </c>
      <c r="J58" s="101">
        <v>27686.67</v>
      </c>
      <c r="K58" s="101">
        <v>150947.41</v>
      </c>
      <c r="L58" s="112"/>
      <c r="M58" s="106"/>
    </row>
    <row r="59" spans="1:13" ht="14.4" x14ac:dyDescent="0.3">
      <c r="A59" s="108"/>
      <c r="B59" s="109"/>
      <c r="C59" s="109"/>
      <c r="D59" s="109"/>
      <c r="E59" s="109"/>
      <c r="F59" s="109"/>
      <c r="G59" s="109"/>
      <c r="H59" s="98"/>
      <c r="I59" s="98"/>
      <c r="J59" s="98"/>
      <c r="K59" s="98"/>
      <c r="L59" s="109"/>
      <c r="M59" s="106"/>
    </row>
    <row r="60" spans="1:13" ht="14.4" x14ac:dyDescent="0.3">
      <c r="A60" s="104" t="s">
        <v>451</v>
      </c>
      <c r="B60" s="109"/>
      <c r="C60" s="109"/>
      <c r="D60" s="109"/>
      <c r="E60" s="105" t="s">
        <v>452</v>
      </c>
      <c r="F60" s="105"/>
      <c r="G60" s="105"/>
      <c r="H60" s="97">
        <v>0</v>
      </c>
      <c r="I60" s="97">
        <v>354230.4</v>
      </c>
      <c r="J60" s="97">
        <v>180543.4</v>
      </c>
      <c r="K60" s="97">
        <v>173687</v>
      </c>
      <c r="L60" s="107"/>
      <c r="M60" s="106"/>
    </row>
    <row r="61" spans="1:13" ht="14.4" x14ac:dyDescent="0.3">
      <c r="A61" s="104" t="s">
        <v>453</v>
      </c>
      <c r="B61" s="109"/>
      <c r="C61" s="109"/>
      <c r="D61" s="109"/>
      <c r="E61" s="109"/>
      <c r="F61" s="105" t="s">
        <v>452</v>
      </c>
      <c r="G61" s="105"/>
      <c r="H61" s="97">
        <v>0</v>
      </c>
      <c r="I61" s="97">
        <v>354230.4</v>
      </c>
      <c r="J61" s="97">
        <v>180543.4</v>
      </c>
      <c r="K61" s="97">
        <v>173687</v>
      </c>
      <c r="L61" s="107"/>
      <c r="M61" s="106"/>
    </row>
    <row r="62" spans="1:13" ht="14.4" x14ac:dyDescent="0.3">
      <c r="A62" s="110" t="s">
        <v>454</v>
      </c>
      <c r="B62" s="109"/>
      <c r="C62" s="109"/>
      <c r="D62" s="109"/>
      <c r="E62" s="109"/>
      <c r="F62" s="109"/>
      <c r="G62" s="111" t="s">
        <v>455</v>
      </c>
      <c r="H62" s="101">
        <v>0</v>
      </c>
      <c r="I62" s="101">
        <v>13995.66</v>
      </c>
      <c r="J62" s="101">
        <v>151.71</v>
      </c>
      <c r="K62" s="101">
        <v>13843.95</v>
      </c>
      <c r="L62" s="112"/>
      <c r="M62" s="106"/>
    </row>
    <row r="63" spans="1:13" ht="14.4" x14ac:dyDescent="0.3">
      <c r="A63" s="110" t="s">
        <v>456</v>
      </c>
      <c r="B63" s="109"/>
      <c r="C63" s="109"/>
      <c r="D63" s="109"/>
      <c r="E63" s="109"/>
      <c r="F63" s="109"/>
      <c r="G63" s="111" t="s">
        <v>992</v>
      </c>
      <c r="H63" s="101">
        <v>0</v>
      </c>
      <c r="I63" s="101">
        <v>340234.74</v>
      </c>
      <c r="J63" s="101">
        <v>180391.69</v>
      </c>
      <c r="K63" s="101">
        <v>159843.04999999999</v>
      </c>
      <c r="L63" s="112"/>
      <c r="M63" s="106"/>
    </row>
    <row r="64" spans="1:13" ht="14.4" x14ac:dyDescent="0.3">
      <c r="A64" s="108"/>
      <c r="B64" s="109"/>
      <c r="C64" s="109"/>
      <c r="D64" s="109"/>
      <c r="E64" s="109"/>
      <c r="F64" s="109"/>
      <c r="G64" s="109"/>
      <c r="H64" s="98"/>
      <c r="I64" s="98"/>
      <c r="J64" s="98"/>
      <c r="K64" s="98"/>
      <c r="L64" s="109"/>
      <c r="M64" s="106"/>
    </row>
    <row r="65" spans="1:13" ht="14.4" x14ac:dyDescent="0.3">
      <c r="A65" s="104" t="s">
        <v>457</v>
      </c>
      <c r="B65" s="108"/>
      <c r="C65" s="105" t="s">
        <v>458</v>
      </c>
      <c r="D65" s="105"/>
      <c r="E65" s="105"/>
      <c r="F65" s="105"/>
      <c r="G65" s="105"/>
      <c r="H65" s="97">
        <v>0</v>
      </c>
      <c r="I65" s="97">
        <v>53831867.399999999</v>
      </c>
      <c r="J65" s="97">
        <v>31356599.030000001</v>
      </c>
      <c r="K65" s="97">
        <v>22475268.370000001</v>
      </c>
      <c r="L65" s="107"/>
      <c r="M65" s="106"/>
    </row>
    <row r="66" spans="1:13" ht="14.4" x14ac:dyDescent="0.3">
      <c r="A66" s="104" t="s">
        <v>459</v>
      </c>
      <c r="B66" s="109"/>
      <c r="C66" s="109"/>
      <c r="D66" s="105" t="s">
        <v>460</v>
      </c>
      <c r="E66" s="105"/>
      <c r="F66" s="105"/>
      <c r="G66" s="105"/>
      <c r="H66" s="97">
        <v>0</v>
      </c>
      <c r="I66" s="97">
        <v>44177312.710000001</v>
      </c>
      <c r="J66" s="97">
        <v>31356599.030000001</v>
      </c>
      <c r="K66" s="97">
        <v>12820713.68</v>
      </c>
      <c r="L66" s="107"/>
      <c r="M66" s="106"/>
    </row>
    <row r="67" spans="1:13" ht="14.4" x14ac:dyDescent="0.3">
      <c r="A67" s="104" t="s">
        <v>461</v>
      </c>
      <c r="B67" s="109"/>
      <c r="C67" s="109"/>
      <c r="D67" s="109"/>
      <c r="E67" s="105" t="s">
        <v>462</v>
      </c>
      <c r="F67" s="105"/>
      <c r="G67" s="105"/>
      <c r="H67" s="97">
        <v>0</v>
      </c>
      <c r="I67" s="97">
        <v>43192720.060000002</v>
      </c>
      <c r="J67" s="97">
        <v>478074.03</v>
      </c>
      <c r="K67" s="97">
        <v>42714646.030000001</v>
      </c>
      <c r="L67" s="107"/>
      <c r="M67" s="106"/>
    </row>
    <row r="68" spans="1:13" ht="14.4" x14ac:dyDescent="0.3">
      <c r="A68" s="104" t="s">
        <v>463</v>
      </c>
      <c r="B68" s="109"/>
      <c r="C68" s="109"/>
      <c r="D68" s="109"/>
      <c r="E68" s="109"/>
      <c r="F68" s="105" t="s">
        <v>462</v>
      </c>
      <c r="G68" s="105"/>
      <c r="H68" s="97">
        <v>0</v>
      </c>
      <c r="I68" s="97">
        <v>43192720.060000002</v>
      </c>
      <c r="J68" s="97">
        <v>478074.03</v>
      </c>
      <c r="K68" s="97">
        <v>42714646.030000001</v>
      </c>
      <c r="L68" s="107"/>
      <c r="M68" s="106"/>
    </row>
    <row r="69" spans="1:13" ht="14.4" x14ac:dyDescent="0.3">
      <c r="A69" s="110" t="s">
        <v>464</v>
      </c>
      <c r="B69" s="109"/>
      <c r="C69" s="109"/>
      <c r="D69" s="109"/>
      <c r="E69" s="109"/>
      <c r="F69" s="109"/>
      <c r="G69" s="111" t="s">
        <v>465</v>
      </c>
      <c r="H69" s="101">
        <v>0</v>
      </c>
      <c r="I69" s="101">
        <v>759111.34</v>
      </c>
      <c r="J69" s="101">
        <v>0</v>
      </c>
      <c r="K69" s="101">
        <v>759111.34</v>
      </c>
      <c r="L69" s="112"/>
      <c r="M69" s="106"/>
    </row>
    <row r="70" spans="1:13" ht="14.4" x14ac:dyDescent="0.3">
      <c r="A70" s="110" t="s">
        <v>466</v>
      </c>
      <c r="B70" s="109"/>
      <c r="C70" s="109"/>
      <c r="D70" s="109"/>
      <c r="E70" s="109"/>
      <c r="F70" s="109"/>
      <c r="G70" s="111" t="s">
        <v>467</v>
      </c>
      <c r="H70" s="101">
        <v>0</v>
      </c>
      <c r="I70" s="101">
        <v>350327.15</v>
      </c>
      <c r="J70" s="101">
        <v>0</v>
      </c>
      <c r="K70" s="101">
        <v>350327.15</v>
      </c>
      <c r="L70" s="112"/>
      <c r="M70" s="106"/>
    </row>
    <row r="71" spans="1:13" ht="14.4" x14ac:dyDescent="0.3">
      <c r="A71" s="110" t="s">
        <v>468</v>
      </c>
      <c r="B71" s="109"/>
      <c r="C71" s="109"/>
      <c r="D71" s="109"/>
      <c r="E71" s="109"/>
      <c r="F71" s="109"/>
      <c r="G71" s="111" t="s">
        <v>469</v>
      </c>
      <c r="H71" s="101">
        <v>0</v>
      </c>
      <c r="I71" s="101">
        <v>1108963.1499999999</v>
      </c>
      <c r="J71" s="101">
        <v>0</v>
      </c>
      <c r="K71" s="101">
        <v>1108963.1499999999</v>
      </c>
      <c r="L71" s="112"/>
      <c r="M71" s="106"/>
    </row>
    <row r="72" spans="1:13" ht="14.4" x14ac:dyDescent="0.3">
      <c r="A72" s="110" t="s">
        <v>470</v>
      </c>
      <c r="B72" s="109"/>
      <c r="C72" s="109"/>
      <c r="D72" s="109"/>
      <c r="E72" s="109"/>
      <c r="F72" s="109"/>
      <c r="G72" s="111" t="s">
        <v>471</v>
      </c>
      <c r="H72" s="101">
        <v>0</v>
      </c>
      <c r="I72" s="101">
        <v>1316095.44</v>
      </c>
      <c r="J72" s="101">
        <v>0</v>
      </c>
      <c r="K72" s="101">
        <v>1316095.44</v>
      </c>
      <c r="L72" s="112"/>
      <c r="M72" s="106"/>
    </row>
    <row r="73" spans="1:13" ht="14.4" x14ac:dyDescent="0.3">
      <c r="A73" s="110" t="s">
        <v>472</v>
      </c>
      <c r="B73" s="109"/>
      <c r="C73" s="109"/>
      <c r="D73" s="109"/>
      <c r="E73" s="109"/>
      <c r="F73" s="109"/>
      <c r="G73" s="111" t="s">
        <v>473</v>
      </c>
      <c r="H73" s="101">
        <v>0</v>
      </c>
      <c r="I73" s="101">
        <v>4537370.6500000004</v>
      </c>
      <c r="J73" s="101">
        <v>0</v>
      </c>
      <c r="K73" s="101">
        <v>4537370.6500000004</v>
      </c>
      <c r="L73" s="112"/>
      <c r="M73" s="106"/>
    </row>
    <row r="74" spans="1:13" ht="14.4" x14ac:dyDescent="0.3">
      <c r="A74" s="110" t="s">
        <v>474</v>
      </c>
      <c r="B74" s="109"/>
      <c r="C74" s="109"/>
      <c r="D74" s="109"/>
      <c r="E74" s="109"/>
      <c r="F74" s="109"/>
      <c r="G74" s="111" t="s">
        <v>475</v>
      </c>
      <c r="H74" s="101">
        <v>0</v>
      </c>
      <c r="I74" s="101">
        <v>599121.87</v>
      </c>
      <c r="J74" s="101">
        <v>14333.33</v>
      </c>
      <c r="K74" s="101">
        <v>584788.54</v>
      </c>
      <c r="L74" s="112"/>
      <c r="M74" s="106"/>
    </row>
    <row r="75" spans="1:13" ht="14.4" x14ac:dyDescent="0.3">
      <c r="A75" s="110" t="s">
        <v>476</v>
      </c>
      <c r="B75" s="109"/>
      <c r="C75" s="109"/>
      <c r="D75" s="109"/>
      <c r="E75" s="109"/>
      <c r="F75" s="109"/>
      <c r="G75" s="111" t="s">
        <v>477</v>
      </c>
      <c r="H75" s="101">
        <v>0</v>
      </c>
      <c r="I75" s="101">
        <v>5095927.42</v>
      </c>
      <c r="J75" s="101">
        <v>0</v>
      </c>
      <c r="K75" s="101">
        <v>5095927.42</v>
      </c>
      <c r="L75" s="112"/>
      <c r="M75" s="106"/>
    </row>
    <row r="76" spans="1:13" ht="14.4" x14ac:dyDescent="0.3">
      <c r="A76" s="110" t="s">
        <v>478</v>
      </c>
      <c r="B76" s="109"/>
      <c r="C76" s="109"/>
      <c r="D76" s="109"/>
      <c r="E76" s="109"/>
      <c r="F76" s="109"/>
      <c r="G76" s="111" t="s">
        <v>479</v>
      </c>
      <c r="H76" s="101">
        <v>0</v>
      </c>
      <c r="I76" s="101">
        <v>76973.740000000005</v>
      </c>
      <c r="J76" s="101">
        <v>0</v>
      </c>
      <c r="K76" s="101">
        <v>76973.740000000005</v>
      </c>
      <c r="L76" s="112"/>
      <c r="M76" s="106"/>
    </row>
    <row r="77" spans="1:13" ht="14.4" x14ac:dyDescent="0.3">
      <c r="A77" s="110" t="s">
        <v>480</v>
      </c>
      <c r="B77" s="109"/>
      <c r="C77" s="109"/>
      <c r="D77" s="109"/>
      <c r="E77" s="109"/>
      <c r="F77" s="109"/>
      <c r="G77" s="111" t="s">
        <v>481</v>
      </c>
      <c r="H77" s="101">
        <v>0</v>
      </c>
      <c r="I77" s="101">
        <v>48104.38</v>
      </c>
      <c r="J77" s="101">
        <v>0</v>
      </c>
      <c r="K77" s="101">
        <v>48104.38</v>
      </c>
      <c r="L77" s="112"/>
      <c r="M77" s="106"/>
    </row>
    <row r="78" spans="1:13" ht="14.4" x14ac:dyDescent="0.3">
      <c r="A78" s="110" t="s">
        <v>482</v>
      </c>
      <c r="B78" s="109"/>
      <c r="C78" s="109"/>
      <c r="D78" s="109"/>
      <c r="E78" s="109"/>
      <c r="F78" s="109"/>
      <c r="G78" s="111" t="s">
        <v>483</v>
      </c>
      <c r="H78" s="101">
        <v>0</v>
      </c>
      <c r="I78" s="101">
        <v>556431.16</v>
      </c>
      <c r="J78" s="101">
        <v>0</v>
      </c>
      <c r="K78" s="101">
        <v>556431.16</v>
      </c>
      <c r="L78" s="112"/>
      <c r="M78" s="106"/>
    </row>
    <row r="79" spans="1:13" ht="14.4" x14ac:dyDescent="0.3">
      <c r="A79" s="110" t="s">
        <v>484</v>
      </c>
      <c r="B79" s="109"/>
      <c r="C79" s="109"/>
      <c r="D79" s="109"/>
      <c r="E79" s="109"/>
      <c r="F79" s="109"/>
      <c r="G79" s="111" t="s">
        <v>485</v>
      </c>
      <c r="H79" s="101">
        <v>0</v>
      </c>
      <c r="I79" s="101">
        <v>120178.97</v>
      </c>
      <c r="J79" s="101">
        <v>0</v>
      </c>
      <c r="K79" s="101">
        <v>120178.97</v>
      </c>
      <c r="L79" s="112"/>
      <c r="M79" s="106"/>
    </row>
    <row r="80" spans="1:13" ht="14.4" x14ac:dyDescent="0.3">
      <c r="A80" s="110" t="s">
        <v>486</v>
      </c>
      <c r="B80" s="109"/>
      <c r="C80" s="109"/>
      <c r="D80" s="109"/>
      <c r="E80" s="109"/>
      <c r="F80" s="109"/>
      <c r="G80" s="111" t="s">
        <v>487</v>
      </c>
      <c r="H80" s="101">
        <v>0</v>
      </c>
      <c r="I80" s="101">
        <v>31828.44</v>
      </c>
      <c r="J80" s="101">
        <v>0</v>
      </c>
      <c r="K80" s="101">
        <v>31828.44</v>
      </c>
      <c r="L80" s="112"/>
      <c r="M80" s="106"/>
    </row>
    <row r="81" spans="1:13" ht="14.4" x14ac:dyDescent="0.3">
      <c r="A81" s="110" t="s">
        <v>488</v>
      </c>
      <c r="B81" s="109"/>
      <c r="C81" s="109"/>
      <c r="D81" s="109"/>
      <c r="E81" s="109"/>
      <c r="F81" s="109"/>
      <c r="G81" s="111" t="s">
        <v>489</v>
      </c>
      <c r="H81" s="101">
        <v>0</v>
      </c>
      <c r="I81" s="101">
        <v>525406.35</v>
      </c>
      <c r="J81" s="101">
        <v>0</v>
      </c>
      <c r="K81" s="101">
        <v>525406.35</v>
      </c>
      <c r="L81" s="112"/>
      <c r="M81" s="106"/>
    </row>
    <row r="82" spans="1:13" ht="14.4" x14ac:dyDescent="0.3">
      <c r="A82" s="110" t="s">
        <v>490</v>
      </c>
      <c r="B82" s="109"/>
      <c r="C82" s="109"/>
      <c r="D82" s="109"/>
      <c r="E82" s="109"/>
      <c r="F82" s="109"/>
      <c r="G82" s="111" t="s">
        <v>491</v>
      </c>
      <c r="H82" s="101">
        <v>0</v>
      </c>
      <c r="I82" s="101">
        <v>4009607.95</v>
      </c>
      <c r="J82" s="101">
        <v>0</v>
      </c>
      <c r="K82" s="101">
        <v>4009607.95</v>
      </c>
      <c r="L82" s="112"/>
      <c r="M82" s="106"/>
    </row>
    <row r="83" spans="1:13" ht="14.4" x14ac:dyDescent="0.3">
      <c r="A83" s="110" t="s">
        <v>492</v>
      </c>
      <c r="B83" s="109"/>
      <c r="C83" s="109"/>
      <c r="D83" s="109"/>
      <c r="E83" s="109"/>
      <c r="F83" s="109"/>
      <c r="G83" s="111" t="s">
        <v>493</v>
      </c>
      <c r="H83" s="101">
        <v>0</v>
      </c>
      <c r="I83" s="101">
        <v>5617914.8700000001</v>
      </c>
      <c r="J83" s="101">
        <v>0</v>
      </c>
      <c r="K83" s="101">
        <v>5617914.8700000001</v>
      </c>
      <c r="L83" s="112"/>
      <c r="M83" s="106"/>
    </row>
    <row r="84" spans="1:13" ht="14.4" x14ac:dyDescent="0.3">
      <c r="A84" s="110" t="s">
        <v>494</v>
      </c>
      <c r="B84" s="109"/>
      <c r="C84" s="109"/>
      <c r="D84" s="109"/>
      <c r="E84" s="109"/>
      <c r="F84" s="109"/>
      <c r="G84" s="111" t="s">
        <v>495</v>
      </c>
      <c r="H84" s="101">
        <v>0</v>
      </c>
      <c r="I84" s="101">
        <v>1338399.67</v>
      </c>
      <c r="J84" s="101">
        <v>0</v>
      </c>
      <c r="K84" s="101">
        <v>1338399.67</v>
      </c>
      <c r="L84" s="112"/>
      <c r="M84" s="106"/>
    </row>
    <row r="85" spans="1:13" ht="14.4" x14ac:dyDescent="0.3">
      <c r="A85" s="110" t="s">
        <v>496</v>
      </c>
      <c r="B85" s="109"/>
      <c r="C85" s="109"/>
      <c r="D85" s="109"/>
      <c r="E85" s="109"/>
      <c r="F85" s="109"/>
      <c r="G85" s="111" t="s">
        <v>497</v>
      </c>
      <c r="H85" s="101">
        <v>0</v>
      </c>
      <c r="I85" s="101">
        <v>7007476.5800000001</v>
      </c>
      <c r="J85" s="101">
        <v>0</v>
      </c>
      <c r="K85" s="101">
        <v>7007476.5800000001</v>
      </c>
      <c r="L85" s="112"/>
      <c r="M85" s="106"/>
    </row>
    <row r="86" spans="1:13" ht="14.4" x14ac:dyDescent="0.3">
      <c r="A86" s="110" t="s">
        <v>498</v>
      </c>
      <c r="B86" s="109"/>
      <c r="C86" s="109"/>
      <c r="D86" s="109"/>
      <c r="E86" s="109"/>
      <c r="F86" s="109"/>
      <c r="G86" s="111" t="s">
        <v>499</v>
      </c>
      <c r="H86" s="101">
        <v>0</v>
      </c>
      <c r="I86" s="101">
        <v>329418.58</v>
      </c>
      <c r="J86" s="101">
        <v>0</v>
      </c>
      <c r="K86" s="101">
        <v>329418.58</v>
      </c>
      <c r="L86" s="112"/>
      <c r="M86" s="106"/>
    </row>
    <row r="87" spans="1:13" ht="14.4" x14ac:dyDescent="0.3">
      <c r="A87" s="110" t="s">
        <v>500</v>
      </c>
      <c r="B87" s="109"/>
      <c r="C87" s="109"/>
      <c r="D87" s="109"/>
      <c r="E87" s="109"/>
      <c r="F87" s="109"/>
      <c r="G87" s="111" t="s">
        <v>501</v>
      </c>
      <c r="H87" s="101">
        <v>0</v>
      </c>
      <c r="I87" s="101">
        <v>2769863.61</v>
      </c>
      <c r="J87" s="101">
        <v>0</v>
      </c>
      <c r="K87" s="101">
        <v>2769863.61</v>
      </c>
      <c r="L87" s="112"/>
      <c r="M87" s="106"/>
    </row>
    <row r="88" spans="1:13" ht="14.4" x14ac:dyDescent="0.3">
      <c r="A88" s="110" t="s">
        <v>502</v>
      </c>
      <c r="B88" s="109"/>
      <c r="C88" s="109"/>
      <c r="D88" s="109"/>
      <c r="E88" s="109"/>
      <c r="F88" s="109"/>
      <c r="G88" s="111" t="s">
        <v>503</v>
      </c>
      <c r="H88" s="101">
        <v>0</v>
      </c>
      <c r="I88" s="101">
        <v>3832172.58</v>
      </c>
      <c r="J88" s="101">
        <v>0</v>
      </c>
      <c r="K88" s="101">
        <v>3832172.58</v>
      </c>
      <c r="L88" s="112"/>
      <c r="M88" s="106"/>
    </row>
    <row r="89" spans="1:13" ht="14.4" x14ac:dyDescent="0.3">
      <c r="A89" s="110" t="s">
        <v>504</v>
      </c>
      <c r="B89" s="109"/>
      <c r="C89" s="109"/>
      <c r="D89" s="109"/>
      <c r="E89" s="109"/>
      <c r="F89" s="109"/>
      <c r="G89" s="111" t="s">
        <v>505</v>
      </c>
      <c r="H89" s="101">
        <v>0</v>
      </c>
      <c r="I89" s="101">
        <v>174389.91</v>
      </c>
      <c r="J89" s="101">
        <v>0</v>
      </c>
      <c r="K89" s="101">
        <v>174389.91</v>
      </c>
      <c r="L89" s="112"/>
      <c r="M89" s="106"/>
    </row>
    <row r="90" spans="1:13" ht="14.4" x14ac:dyDescent="0.3">
      <c r="A90" s="110" t="s">
        <v>506</v>
      </c>
      <c r="B90" s="109"/>
      <c r="C90" s="109"/>
      <c r="D90" s="109"/>
      <c r="E90" s="109"/>
      <c r="F90" s="109"/>
      <c r="G90" s="111" t="s">
        <v>507</v>
      </c>
      <c r="H90" s="101">
        <v>0</v>
      </c>
      <c r="I90" s="101">
        <v>560490.98</v>
      </c>
      <c r="J90" s="101">
        <v>0</v>
      </c>
      <c r="K90" s="101">
        <v>560490.98</v>
      </c>
      <c r="L90" s="112"/>
      <c r="M90" s="106"/>
    </row>
    <row r="91" spans="1:13" ht="14.4" x14ac:dyDescent="0.3">
      <c r="A91" s="110" t="s">
        <v>508</v>
      </c>
      <c r="B91" s="109"/>
      <c r="C91" s="109"/>
      <c r="D91" s="109"/>
      <c r="E91" s="109"/>
      <c r="F91" s="109"/>
      <c r="G91" s="111" t="s">
        <v>509</v>
      </c>
      <c r="H91" s="101">
        <v>0</v>
      </c>
      <c r="I91" s="101">
        <v>69645.5</v>
      </c>
      <c r="J91" s="101">
        <v>0</v>
      </c>
      <c r="K91" s="101">
        <v>69645.5</v>
      </c>
      <c r="L91" s="112"/>
      <c r="M91" s="106"/>
    </row>
    <row r="92" spans="1:13" ht="14.4" x14ac:dyDescent="0.3">
      <c r="A92" s="110" t="s">
        <v>510</v>
      </c>
      <c r="B92" s="109"/>
      <c r="C92" s="109"/>
      <c r="D92" s="109"/>
      <c r="E92" s="109"/>
      <c r="F92" s="109"/>
      <c r="G92" s="111" t="s">
        <v>511</v>
      </c>
      <c r="H92" s="101">
        <v>0</v>
      </c>
      <c r="I92" s="101">
        <v>451228.94</v>
      </c>
      <c r="J92" s="101">
        <v>0</v>
      </c>
      <c r="K92" s="101">
        <v>451228.94</v>
      </c>
      <c r="L92" s="112"/>
      <c r="M92" s="106"/>
    </row>
    <row r="93" spans="1:13" ht="14.4" x14ac:dyDescent="0.3">
      <c r="A93" s="110" t="s">
        <v>512</v>
      </c>
      <c r="B93" s="109"/>
      <c r="C93" s="109"/>
      <c r="D93" s="109"/>
      <c r="E93" s="109"/>
      <c r="F93" s="109"/>
      <c r="G93" s="111" t="s">
        <v>513</v>
      </c>
      <c r="H93" s="101">
        <v>0</v>
      </c>
      <c r="I93" s="101">
        <v>385830.13</v>
      </c>
      <c r="J93" s="101">
        <v>0</v>
      </c>
      <c r="K93" s="101">
        <v>385830.13</v>
      </c>
      <c r="L93" s="112"/>
      <c r="M93" s="106"/>
    </row>
    <row r="94" spans="1:13" ht="14.4" x14ac:dyDescent="0.3">
      <c r="A94" s="110" t="s">
        <v>514</v>
      </c>
      <c r="B94" s="109"/>
      <c r="C94" s="109"/>
      <c r="D94" s="109"/>
      <c r="E94" s="109"/>
      <c r="F94" s="109"/>
      <c r="G94" s="111" t="s">
        <v>515</v>
      </c>
      <c r="H94" s="101">
        <v>0</v>
      </c>
      <c r="I94" s="101">
        <v>1056700</v>
      </c>
      <c r="J94" s="101">
        <v>0</v>
      </c>
      <c r="K94" s="101">
        <v>1056700</v>
      </c>
      <c r="L94" s="112"/>
      <c r="M94" s="106"/>
    </row>
    <row r="95" spans="1:13" ht="14.4" x14ac:dyDescent="0.3">
      <c r="A95" s="110" t="s">
        <v>516</v>
      </c>
      <c r="B95" s="109"/>
      <c r="C95" s="109"/>
      <c r="D95" s="109"/>
      <c r="E95" s="109"/>
      <c r="F95" s="109"/>
      <c r="G95" s="111" t="s">
        <v>517</v>
      </c>
      <c r="H95" s="101">
        <v>0</v>
      </c>
      <c r="I95" s="101">
        <v>463740.7</v>
      </c>
      <c r="J95" s="101">
        <v>0</v>
      </c>
      <c r="K95" s="101">
        <v>463740.7</v>
      </c>
      <c r="L95" s="112"/>
      <c r="M95" s="106"/>
    </row>
    <row r="96" spans="1:13" ht="14.4" x14ac:dyDescent="0.3">
      <c r="A96" s="110" t="s">
        <v>994</v>
      </c>
      <c r="B96" s="109"/>
      <c r="C96" s="109"/>
      <c r="D96" s="109"/>
      <c r="E96" s="109"/>
      <c r="F96" s="109"/>
      <c r="G96" s="111" t="s">
        <v>995</v>
      </c>
      <c r="H96" s="101">
        <v>0</v>
      </c>
      <c r="I96" s="101">
        <v>0</v>
      </c>
      <c r="J96" s="101">
        <v>463740.7</v>
      </c>
      <c r="K96" s="101">
        <v>-463740.7</v>
      </c>
      <c r="L96" s="112"/>
      <c r="M96" s="106"/>
    </row>
    <row r="97" spans="1:13" ht="14.4" x14ac:dyDescent="0.3">
      <c r="A97" s="108"/>
      <c r="B97" s="109"/>
      <c r="C97" s="109"/>
      <c r="D97" s="109"/>
      <c r="E97" s="109"/>
      <c r="F97" s="109"/>
      <c r="G97" s="109"/>
      <c r="H97" s="98"/>
      <c r="I97" s="98"/>
      <c r="J97" s="98"/>
      <c r="K97" s="98"/>
      <c r="L97" s="109"/>
      <c r="M97" s="106"/>
    </row>
    <row r="98" spans="1:13" ht="14.4" x14ac:dyDescent="0.3">
      <c r="A98" s="104" t="s">
        <v>518</v>
      </c>
      <c r="B98" s="109"/>
      <c r="C98" s="109"/>
      <c r="D98" s="109"/>
      <c r="E98" s="105" t="s">
        <v>519</v>
      </c>
      <c r="F98" s="105"/>
      <c r="G98" s="105"/>
      <c r="H98" s="97">
        <v>0</v>
      </c>
      <c r="I98" s="97">
        <v>14333.33</v>
      </c>
      <c r="J98" s="97">
        <v>30331504.48</v>
      </c>
      <c r="K98" s="97">
        <v>-30317171.149999999</v>
      </c>
      <c r="L98" s="107"/>
      <c r="M98" s="106"/>
    </row>
    <row r="99" spans="1:13" ht="14.4" x14ac:dyDescent="0.3">
      <c r="A99" s="104" t="s">
        <v>520</v>
      </c>
      <c r="B99" s="109"/>
      <c r="C99" s="109"/>
      <c r="D99" s="109"/>
      <c r="E99" s="109"/>
      <c r="F99" s="105" t="s">
        <v>519</v>
      </c>
      <c r="G99" s="105"/>
      <c r="H99" s="97">
        <v>0</v>
      </c>
      <c r="I99" s="97">
        <v>14333.33</v>
      </c>
      <c r="J99" s="97">
        <v>30331504.48</v>
      </c>
      <c r="K99" s="97">
        <v>-30317171.149999999</v>
      </c>
      <c r="L99" s="107"/>
      <c r="M99" s="106"/>
    </row>
    <row r="100" spans="1:13" ht="14.4" x14ac:dyDescent="0.3">
      <c r="A100" s="110" t="s">
        <v>521</v>
      </c>
      <c r="B100" s="109"/>
      <c r="C100" s="109"/>
      <c r="D100" s="109"/>
      <c r="E100" s="109"/>
      <c r="F100" s="109"/>
      <c r="G100" s="111" t="s">
        <v>522</v>
      </c>
      <c r="H100" s="101">
        <v>0</v>
      </c>
      <c r="I100" s="101">
        <v>0</v>
      </c>
      <c r="J100" s="101">
        <v>1108963.1499999999</v>
      </c>
      <c r="K100" s="101">
        <v>-1108963.1499999999</v>
      </c>
      <c r="L100" s="112"/>
      <c r="M100" s="106"/>
    </row>
    <row r="101" spans="1:13" ht="14.4" x14ac:dyDescent="0.3">
      <c r="A101" s="110" t="s">
        <v>523</v>
      </c>
      <c r="B101" s="109"/>
      <c r="C101" s="109"/>
      <c r="D101" s="109"/>
      <c r="E101" s="109"/>
      <c r="F101" s="109"/>
      <c r="G101" s="111" t="s">
        <v>524</v>
      </c>
      <c r="H101" s="101">
        <v>0</v>
      </c>
      <c r="I101" s="101">
        <v>0</v>
      </c>
      <c r="J101" s="101">
        <v>1384415.78</v>
      </c>
      <c r="K101" s="101">
        <v>-1384415.78</v>
      </c>
      <c r="L101" s="112"/>
      <c r="M101" s="106"/>
    </row>
    <row r="102" spans="1:13" ht="14.4" x14ac:dyDescent="0.3">
      <c r="A102" s="110" t="s">
        <v>525</v>
      </c>
      <c r="B102" s="109"/>
      <c r="C102" s="109"/>
      <c r="D102" s="109"/>
      <c r="E102" s="109"/>
      <c r="F102" s="109"/>
      <c r="G102" s="111" t="s">
        <v>526</v>
      </c>
      <c r="H102" s="101">
        <v>0</v>
      </c>
      <c r="I102" s="101">
        <v>0</v>
      </c>
      <c r="J102" s="101">
        <v>817290.32</v>
      </c>
      <c r="K102" s="101">
        <v>-817290.32</v>
      </c>
      <c r="L102" s="112"/>
      <c r="M102" s="106"/>
    </row>
    <row r="103" spans="1:13" ht="14.4" x14ac:dyDescent="0.3">
      <c r="A103" s="110" t="s">
        <v>527</v>
      </c>
      <c r="B103" s="109"/>
      <c r="C103" s="109"/>
      <c r="D103" s="109"/>
      <c r="E103" s="109"/>
      <c r="F103" s="109"/>
      <c r="G103" s="111" t="s">
        <v>528</v>
      </c>
      <c r="H103" s="101">
        <v>0</v>
      </c>
      <c r="I103" s="101">
        <v>0</v>
      </c>
      <c r="J103" s="101">
        <v>759111.34</v>
      </c>
      <c r="K103" s="101">
        <v>-759111.34</v>
      </c>
      <c r="L103" s="112"/>
      <c r="M103" s="106"/>
    </row>
    <row r="104" spans="1:13" ht="14.4" x14ac:dyDescent="0.3">
      <c r="A104" s="110" t="s">
        <v>529</v>
      </c>
      <c r="B104" s="109"/>
      <c r="C104" s="109"/>
      <c r="D104" s="109"/>
      <c r="E104" s="109"/>
      <c r="F104" s="109"/>
      <c r="G104" s="111" t="s">
        <v>530</v>
      </c>
      <c r="H104" s="101">
        <v>0</v>
      </c>
      <c r="I104" s="101">
        <v>0</v>
      </c>
      <c r="J104" s="101">
        <v>2484549.87</v>
      </c>
      <c r="K104" s="101">
        <v>-2484549.87</v>
      </c>
      <c r="L104" s="112"/>
      <c r="M104" s="106"/>
    </row>
    <row r="105" spans="1:13" ht="14.4" x14ac:dyDescent="0.3">
      <c r="A105" s="110" t="s">
        <v>531</v>
      </c>
      <c r="B105" s="109"/>
      <c r="C105" s="109"/>
      <c r="D105" s="109"/>
      <c r="E105" s="109"/>
      <c r="F105" s="109"/>
      <c r="G105" s="111" t="s">
        <v>532</v>
      </c>
      <c r="H105" s="101">
        <v>0</v>
      </c>
      <c r="I105" s="101">
        <v>0</v>
      </c>
      <c r="J105" s="101">
        <v>66896.14</v>
      </c>
      <c r="K105" s="101">
        <v>-66896.14</v>
      </c>
      <c r="L105" s="112"/>
      <c r="M105" s="106"/>
    </row>
    <row r="106" spans="1:13" ht="14.4" x14ac:dyDescent="0.3">
      <c r="A106" s="110" t="s">
        <v>533</v>
      </c>
      <c r="B106" s="109"/>
      <c r="C106" s="109"/>
      <c r="D106" s="109"/>
      <c r="E106" s="109"/>
      <c r="F106" s="109"/>
      <c r="G106" s="111" t="s">
        <v>534</v>
      </c>
      <c r="H106" s="101">
        <v>0</v>
      </c>
      <c r="I106" s="101">
        <v>0</v>
      </c>
      <c r="J106" s="101">
        <v>350327.15</v>
      </c>
      <c r="K106" s="101">
        <v>-350327.15</v>
      </c>
      <c r="L106" s="112"/>
      <c r="M106" s="106"/>
    </row>
    <row r="107" spans="1:13" ht="14.4" x14ac:dyDescent="0.3">
      <c r="A107" s="110" t="s">
        <v>535</v>
      </c>
      <c r="B107" s="109"/>
      <c r="C107" s="109"/>
      <c r="D107" s="109"/>
      <c r="E107" s="109"/>
      <c r="F107" s="109"/>
      <c r="G107" s="111" t="s">
        <v>536</v>
      </c>
      <c r="H107" s="101">
        <v>0</v>
      </c>
      <c r="I107" s="101">
        <v>0</v>
      </c>
      <c r="J107" s="101">
        <v>48104.38</v>
      </c>
      <c r="K107" s="101">
        <v>-48104.38</v>
      </c>
      <c r="L107" s="112"/>
      <c r="M107" s="106"/>
    </row>
    <row r="108" spans="1:13" ht="14.4" x14ac:dyDescent="0.3">
      <c r="A108" s="110" t="s">
        <v>537</v>
      </c>
      <c r="B108" s="109"/>
      <c r="C108" s="109"/>
      <c r="D108" s="109"/>
      <c r="E108" s="109"/>
      <c r="F108" s="109"/>
      <c r="G108" s="111" t="s">
        <v>538</v>
      </c>
      <c r="H108" s="101">
        <v>0</v>
      </c>
      <c r="I108" s="101">
        <v>14333.33</v>
      </c>
      <c r="J108" s="101">
        <v>599121.87</v>
      </c>
      <c r="K108" s="101">
        <v>-584788.54</v>
      </c>
      <c r="L108" s="112"/>
      <c r="M108" s="106"/>
    </row>
    <row r="109" spans="1:13" ht="14.4" x14ac:dyDescent="0.3">
      <c r="A109" s="110" t="s">
        <v>539</v>
      </c>
      <c r="B109" s="109"/>
      <c r="C109" s="109"/>
      <c r="D109" s="109"/>
      <c r="E109" s="109"/>
      <c r="F109" s="109"/>
      <c r="G109" s="111" t="s">
        <v>540</v>
      </c>
      <c r="H109" s="101">
        <v>0</v>
      </c>
      <c r="I109" s="101">
        <v>0</v>
      </c>
      <c r="J109" s="101">
        <v>544168.26</v>
      </c>
      <c r="K109" s="101">
        <v>-544168.26</v>
      </c>
      <c r="L109" s="112"/>
      <c r="M109" s="106"/>
    </row>
    <row r="110" spans="1:13" ht="14.4" x14ac:dyDescent="0.3">
      <c r="A110" s="110" t="s">
        <v>541</v>
      </c>
      <c r="B110" s="109"/>
      <c r="C110" s="109"/>
      <c r="D110" s="109"/>
      <c r="E110" s="109"/>
      <c r="F110" s="109"/>
      <c r="G110" s="111" t="s">
        <v>542</v>
      </c>
      <c r="H110" s="101">
        <v>0</v>
      </c>
      <c r="I110" s="101">
        <v>0</v>
      </c>
      <c r="J110" s="101">
        <v>120178.97</v>
      </c>
      <c r="K110" s="101">
        <v>-120178.97</v>
      </c>
      <c r="L110" s="112"/>
      <c r="M110" s="106"/>
    </row>
    <row r="111" spans="1:13" ht="14.4" x14ac:dyDescent="0.3">
      <c r="A111" s="110" t="s">
        <v>543</v>
      </c>
      <c r="B111" s="109"/>
      <c r="C111" s="109"/>
      <c r="D111" s="109"/>
      <c r="E111" s="109"/>
      <c r="F111" s="109"/>
      <c r="G111" s="111" t="s">
        <v>544</v>
      </c>
      <c r="H111" s="101">
        <v>0</v>
      </c>
      <c r="I111" s="101">
        <v>0</v>
      </c>
      <c r="J111" s="101">
        <v>31828.44</v>
      </c>
      <c r="K111" s="101">
        <v>-31828.44</v>
      </c>
      <c r="L111" s="112"/>
      <c r="M111" s="106"/>
    </row>
    <row r="112" spans="1:13" ht="14.4" x14ac:dyDescent="0.3">
      <c r="A112" s="110" t="s">
        <v>545</v>
      </c>
      <c r="B112" s="109"/>
      <c r="C112" s="109"/>
      <c r="D112" s="109"/>
      <c r="E112" s="109"/>
      <c r="F112" s="109"/>
      <c r="G112" s="111" t="s">
        <v>546</v>
      </c>
      <c r="H112" s="101">
        <v>0</v>
      </c>
      <c r="I112" s="101">
        <v>0</v>
      </c>
      <c r="J112" s="101">
        <v>525406.35</v>
      </c>
      <c r="K112" s="101">
        <v>-525406.35</v>
      </c>
      <c r="L112" s="112"/>
      <c r="M112" s="106"/>
    </row>
    <row r="113" spans="1:13" ht="14.4" x14ac:dyDescent="0.3">
      <c r="A113" s="110" t="s">
        <v>547</v>
      </c>
      <c r="B113" s="109"/>
      <c r="C113" s="109"/>
      <c r="D113" s="109"/>
      <c r="E113" s="109"/>
      <c r="F113" s="109"/>
      <c r="G113" s="111" t="s">
        <v>548</v>
      </c>
      <c r="H113" s="101">
        <v>0</v>
      </c>
      <c r="I113" s="101">
        <v>0</v>
      </c>
      <c r="J113" s="101">
        <v>2366873.98</v>
      </c>
      <c r="K113" s="101">
        <v>-2366873.98</v>
      </c>
      <c r="L113" s="112"/>
      <c r="M113" s="106"/>
    </row>
    <row r="114" spans="1:13" ht="14.4" x14ac:dyDescent="0.3">
      <c r="A114" s="110" t="s">
        <v>549</v>
      </c>
      <c r="B114" s="109"/>
      <c r="C114" s="109"/>
      <c r="D114" s="109"/>
      <c r="E114" s="109"/>
      <c r="F114" s="109"/>
      <c r="G114" s="111" t="s">
        <v>550</v>
      </c>
      <c r="H114" s="101">
        <v>0</v>
      </c>
      <c r="I114" s="101">
        <v>0</v>
      </c>
      <c r="J114" s="101">
        <v>5227282.8099999996</v>
      </c>
      <c r="K114" s="101">
        <v>-5227282.8099999996</v>
      </c>
      <c r="L114" s="112"/>
      <c r="M114" s="106"/>
    </row>
    <row r="115" spans="1:13" ht="14.4" x14ac:dyDescent="0.3">
      <c r="A115" s="110" t="s">
        <v>551</v>
      </c>
      <c r="B115" s="109"/>
      <c r="C115" s="109"/>
      <c r="D115" s="109"/>
      <c r="E115" s="109"/>
      <c r="F115" s="109"/>
      <c r="G115" s="111" t="s">
        <v>552</v>
      </c>
      <c r="H115" s="101">
        <v>0</v>
      </c>
      <c r="I115" s="101">
        <v>0</v>
      </c>
      <c r="J115" s="101">
        <v>1212201.95</v>
      </c>
      <c r="K115" s="101">
        <v>-1212201.95</v>
      </c>
      <c r="L115" s="112"/>
      <c r="M115" s="106"/>
    </row>
    <row r="116" spans="1:13" ht="14.4" x14ac:dyDescent="0.3">
      <c r="A116" s="110" t="s">
        <v>553</v>
      </c>
      <c r="B116" s="109"/>
      <c r="C116" s="109"/>
      <c r="D116" s="109"/>
      <c r="E116" s="109"/>
      <c r="F116" s="109"/>
      <c r="G116" s="111" t="s">
        <v>554</v>
      </c>
      <c r="H116" s="101">
        <v>0</v>
      </c>
      <c r="I116" s="101">
        <v>0</v>
      </c>
      <c r="J116" s="101">
        <v>5362060.49</v>
      </c>
      <c r="K116" s="101">
        <v>-5362060.49</v>
      </c>
      <c r="L116" s="112"/>
      <c r="M116" s="106"/>
    </row>
    <row r="117" spans="1:13" ht="14.4" x14ac:dyDescent="0.3">
      <c r="A117" s="110" t="s">
        <v>555</v>
      </c>
      <c r="B117" s="109"/>
      <c r="C117" s="109"/>
      <c r="D117" s="109"/>
      <c r="E117" s="109"/>
      <c r="F117" s="109"/>
      <c r="G117" s="111" t="s">
        <v>556</v>
      </c>
      <c r="H117" s="101">
        <v>0</v>
      </c>
      <c r="I117" s="101">
        <v>0</v>
      </c>
      <c r="J117" s="101">
        <v>272704.96000000002</v>
      </c>
      <c r="K117" s="101">
        <v>-272704.96000000002</v>
      </c>
      <c r="L117" s="112"/>
      <c r="M117" s="106"/>
    </row>
    <row r="118" spans="1:13" ht="14.4" x14ac:dyDescent="0.3">
      <c r="A118" s="110" t="s">
        <v>557</v>
      </c>
      <c r="B118" s="109"/>
      <c r="C118" s="109"/>
      <c r="D118" s="109"/>
      <c r="E118" s="109"/>
      <c r="F118" s="109"/>
      <c r="G118" s="111" t="s">
        <v>558</v>
      </c>
      <c r="H118" s="101">
        <v>0</v>
      </c>
      <c r="I118" s="101">
        <v>0</v>
      </c>
      <c r="J118" s="101">
        <v>2754232.64</v>
      </c>
      <c r="K118" s="101">
        <v>-2754232.64</v>
      </c>
      <c r="L118" s="112"/>
      <c r="M118" s="106"/>
    </row>
    <row r="119" spans="1:13" ht="14.4" x14ac:dyDescent="0.3">
      <c r="A119" s="110" t="s">
        <v>559</v>
      </c>
      <c r="B119" s="109"/>
      <c r="C119" s="109"/>
      <c r="D119" s="109"/>
      <c r="E119" s="109"/>
      <c r="F119" s="109"/>
      <c r="G119" s="111" t="s">
        <v>560</v>
      </c>
      <c r="H119" s="101">
        <v>0</v>
      </c>
      <c r="I119" s="101">
        <v>0</v>
      </c>
      <c r="J119" s="101">
        <v>3832172.58</v>
      </c>
      <c r="K119" s="101">
        <v>-3832172.58</v>
      </c>
      <c r="L119" s="112"/>
      <c r="M119" s="106"/>
    </row>
    <row r="120" spans="1:13" ht="14.4" x14ac:dyDescent="0.3">
      <c r="A120" s="110" t="s">
        <v>561</v>
      </c>
      <c r="B120" s="109"/>
      <c r="C120" s="109"/>
      <c r="D120" s="109"/>
      <c r="E120" s="109"/>
      <c r="F120" s="109"/>
      <c r="G120" s="111" t="s">
        <v>562</v>
      </c>
      <c r="H120" s="101">
        <v>0</v>
      </c>
      <c r="I120" s="101">
        <v>0</v>
      </c>
      <c r="J120" s="101">
        <v>174389.91</v>
      </c>
      <c r="K120" s="101">
        <v>-174389.91</v>
      </c>
      <c r="L120" s="112"/>
      <c r="M120" s="106"/>
    </row>
    <row r="121" spans="1:13" ht="14.4" x14ac:dyDescent="0.3">
      <c r="A121" s="110" t="s">
        <v>563</v>
      </c>
      <c r="B121" s="109"/>
      <c r="C121" s="109"/>
      <c r="D121" s="109"/>
      <c r="E121" s="109"/>
      <c r="F121" s="109"/>
      <c r="G121" s="111" t="s">
        <v>564</v>
      </c>
      <c r="H121" s="101">
        <v>0</v>
      </c>
      <c r="I121" s="101">
        <v>0</v>
      </c>
      <c r="J121" s="101">
        <v>159254.23000000001</v>
      </c>
      <c r="K121" s="101">
        <v>-159254.23000000001</v>
      </c>
      <c r="L121" s="112"/>
      <c r="M121" s="106"/>
    </row>
    <row r="122" spans="1:13" ht="14.4" x14ac:dyDescent="0.3">
      <c r="A122" s="110" t="s">
        <v>565</v>
      </c>
      <c r="B122" s="109"/>
      <c r="C122" s="109"/>
      <c r="D122" s="109"/>
      <c r="E122" s="109"/>
      <c r="F122" s="109"/>
      <c r="G122" s="111" t="s">
        <v>566</v>
      </c>
      <c r="H122" s="101">
        <v>0</v>
      </c>
      <c r="I122" s="101">
        <v>0</v>
      </c>
      <c r="J122" s="101">
        <v>32602.85</v>
      </c>
      <c r="K122" s="101">
        <v>-32602.85</v>
      </c>
      <c r="L122" s="112"/>
      <c r="M122" s="106"/>
    </row>
    <row r="123" spans="1:13" ht="14.4" x14ac:dyDescent="0.3">
      <c r="A123" s="110" t="s">
        <v>567</v>
      </c>
      <c r="B123" s="109"/>
      <c r="C123" s="109"/>
      <c r="D123" s="109"/>
      <c r="E123" s="109"/>
      <c r="F123" s="109"/>
      <c r="G123" s="111" t="s">
        <v>568</v>
      </c>
      <c r="H123" s="101">
        <v>0</v>
      </c>
      <c r="I123" s="101">
        <v>0</v>
      </c>
      <c r="J123" s="101">
        <v>35839.120000000003</v>
      </c>
      <c r="K123" s="101">
        <v>-35839.120000000003</v>
      </c>
      <c r="L123" s="112"/>
      <c r="M123" s="106"/>
    </row>
    <row r="124" spans="1:13" ht="14.4" x14ac:dyDescent="0.3">
      <c r="A124" s="110" t="s">
        <v>569</v>
      </c>
      <c r="B124" s="109"/>
      <c r="C124" s="109"/>
      <c r="D124" s="109"/>
      <c r="E124" s="109"/>
      <c r="F124" s="109"/>
      <c r="G124" s="111" t="s">
        <v>570</v>
      </c>
      <c r="H124" s="101">
        <v>0</v>
      </c>
      <c r="I124" s="101">
        <v>0</v>
      </c>
      <c r="J124" s="101">
        <v>52262.720000000001</v>
      </c>
      <c r="K124" s="101">
        <v>-52262.720000000001</v>
      </c>
      <c r="L124" s="112"/>
      <c r="M124" s="106"/>
    </row>
    <row r="125" spans="1:13" ht="14.4" x14ac:dyDescent="0.3">
      <c r="A125" s="110" t="s">
        <v>571</v>
      </c>
      <c r="B125" s="109"/>
      <c r="C125" s="109"/>
      <c r="D125" s="109"/>
      <c r="E125" s="109"/>
      <c r="F125" s="109"/>
      <c r="G125" s="111" t="s">
        <v>572</v>
      </c>
      <c r="H125" s="101">
        <v>0</v>
      </c>
      <c r="I125" s="101">
        <v>0</v>
      </c>
      <c r="J125" s="101">
        <v>9264.2199999999993</v>
      </c>
      <c r="K125" s="101">
        <v>-9264.2199999999993</v>
      </c>
      <c r="L125" s="112"/>
      <c r="M125" s="106"/>
    </row>
    <row r="126" spans="1:13" ht="14.4" x14ac:dyDescent="0.3">
      <c r="A126" s="108"/>
      <c r="B126" s="109"/>
      <c r="C126" s="109"/>
      <c r="D126" s="109"/>
      <c r="E126" s="109"/>
      <c r="F126" s="109"/>
      <c r="G126" s="109"/>
      <c r="H126" s="98"/>
      <c r="I126" s="98"/>
      <c r="J126" s="98"/>
      <c r="K126" s="98"/>
      <c r="L126" s="109"/>
      <c r="M126" s="106"/>
    </row>
    <row r="127" spans="1:13" ht="14.4" x14ac:dyDescent="0.3">
      <c r="A127" s="104" t="s">
        <v>573</v>
      </c>
      <c r="B127" s="109"/>
      <c r="C127" s="109"/>
      <c r="D127" s="109"/>
      <c r="E127" s="105" t="s">
        <v>574</v>
      </c>
      <c r="F127" s="105"/>
      <c r="G127" s="105"/>
      <c r="H127" s="97">
        <v>0</v>
      </c>
      <c r="I127" s="97">
        <v>882788.32</v>
      </c>
      <c r="J127" s="97">
        <v>547020.52</v>
      </c>
      <c r="K127" s="97">
        <v>335767.8</v>
      </c>
      <c r="L127" s="107"/>
      <c r="M127" s="106"/>
    </row>
    <row r="128" spans="1:13" ht="14.4" x14ac:dyDescent="0.3">
      <c r="A128" s="104" t="s">
        <v>575</v>
      </c>
      <c r="B128" s="109"/>
      <c r="C128" s="109"/>
      <c r="D128" s="109"/>
      <c r="E128" s="109"/>
      <c r="F128" s="105" t="s">
        <v>574</v>
      </c>
      <c r="G128" s="105"/>
      <c r="H128" s="97">
        <v>0</v>
      </c>
      <c r="I128" s="97">
        <v>882788.32</v>
      </c>
      <c r="J128" s="97">
        <v>0</v>
      </c>
      <c r="K128" s="97">
        <v>882788.32</v>
      </c>
      <c r="L128" s="107"/>
      <c r="M128" s="106"/>
    </row>
    <row r="129" spans="1:13" ht="14.4" x14ac:dyDescent="0.3">
      <c r="A129" s="110" t="s">
        <v>576</v>
      </c>
      <c r="B129" s="109"/>
      <c r="C129" s="109"/>
      <c r="D129" s="109"/>
      <c r="E129" s="109"/>
      <c r="F129" s="109"/>
      <c r="G129" s="111" t="s">
        <v>577</v>
      </c>
      <c r="H129" s="101">
        <v>0</v>
      </c>
      <c r="I129" s="101">
        <v>759470.32</v>
      </c>
      <c r="J129" s="101">
        <v>0</v>
      </c>
      <c r="K129" s="101">
        <v>759470.32</v>
      </c>
      <c r="L129" s="112"/>
      <c r="M129" s="106"/>
    </row>
    <row r="130" spans="1:13" ht="14.4" x14ac:dyDescent="0.3">
      <c r="A130" s="110" t="s">
        <v>578</v>
      </c>
      <c r="B130" s="109"/>
      <c r="C130" s="109"/>
      <c r="D130" s="109"/>
      <c r="E130" s="109"/>
      <c r="F130" s="109"/>
      <c r="G130" s="111" t="s">
        <v>579</v>
      </c>
      <c r="H130" s="101">
        <v>0</v>
      </c>
      <c r="I130" s="101">
        <v>113798</v>
      </c>
      <c r="J130" s="101">
        <v>0</v>
      </c>
      <c r="K130" s="101">
        <v>113798</v>
      </c>
      <c r="L130" s="112"/>
      <c r="M130" s="106"/>
    </row>
    <row r="131" spans="1:13" ht="14.4" x14ac:dyDescent="0.3">
      <c r="A131" s="110" t="s">
        <v>580</v>
      </c>
      <c r="B131" s="109"/>
      <c r="C131" s="109"/>
      <c r="D131" s="109"/>
      <c r="E131" s="109"/>
      <c r="F131" s="109"/>
      <c r="G131" s="111" t="s">
        <v>581</v>
      </c>
      <c r="H131" s="101">
        <v>0</v>
      </c>
      <c r="I131" s="101">
        <v>9520</v>
      </c>
      <c r="J131" s="101">
        <v>0</v>
      </c>
      <c r="K131" s="101">
        <v>9520</v>
      </c>
      <c r="L131" s="112"/>
      <c r="M131" s="106"/>
    </row>
    <row r="132" spans="1:13" ht="14.4" x14ac:dyDescent="0.3">
      <c r="A132" s="108"/>
      <c r="B132" s="109"/>
      <c r="C132" s="109"/>
      <c r="D132" s="109"/>
      <c r="E132" s="109"/>
      <c r="F132" s="109"/>
      <c r="G132" s="109"/>
      <c r="H132" s="98"/>
      <c r="I132" s="98"/>
      <c r="J132" s="98"/>
      <c r="K132" s="98"/>
      <c r="L132" s="109"/>
      <c r="M132" s="106"/>
    </row>
    <row r="133" spans="1:13" ht="14.4" x14ac:dyDescent="0.3">
      <c r="A133" s="104" t="s">
        <v>582</v>
      </c>
      <c r="B133" s="109"/>
      <c r="C133" s="109"/>
      <c r="D133" s="109"/>
      <c r="E133" s="109"/>
      <c r="F133" s="105" t="s">
        <v>583</v>
      </c>
      <c r="G133" s="105"/>
      <c r="H133" s="97">
        <v>0</v>
      </c>
      <c r="I133" s="97">
        <v>0</v>
      </c>
      <c r="J133" s="97">
        <v>547020.52</v>
      </c>
      <c r="K133" s="97">
        <v>-547020.52</v>
      </c>
      <c r="L133" s="107"/>
      <c r="M133" s="106"/>
    </row>
    <row r="134" spans="1:13" ht="14.4" x14ac:dyDescent="0.3">
      <c r="A134" s="110" t="s">
        <v>584</v>
      </c>
      <c r="B134" s="109"/>
      <c r="C134" s="109"/>
      <c r="D134" s="109"/>
      <c r="E134" s="109"/>
      <c r="F134" s="109"/>
      <c r="G134" s="111" t="s">
        <v>585</v>
      </c>
      <c r="H134" s="101">
        <v>0</v>
      </c>
      <c r="I134" s="101">
        <v>0</v>
      </c>
      <c r="J134" s="101">
        <v>423702.52</v>
      </c>
      <c r="K134" s="101">
        <v>-423702.52</v>
      </c>
      <c r="L134" s="112"/>
      <c r="M134" s="106"/>
    </row>
    <row r="135" spans="1:13" ht="14.4" x14ac:dyDescent="0.3">
      <c r="A135" s="110" t="s">
        <v>586</v>
      </c>
      <c r="B135" s="109"/>
      <c r="C135" s="109"/>
      <c r="D135" s="109"/>
      <c r="E135" s="109"/>
      <c r="F135" s="109"/>
      <c r="G135" s="111" t="s">
        <v>587</v>
      </c>
      <c r="H135" s="101">
        <v>0</v>
      </c>
      <c r="I135" s="101">
        <v>0</v>
      </c>
      <c r="J135" s="101">
        <v>9520</v>
      </c>
      <c r="K135" s="101">
        <v>-9520</v>
      </c>
      <c r="L135" s="112"/>
      <c r="M135" s="106"/>
    </row>
    <row r="136" spans="1:13" ht="14.4" x14ac:dyDescent="0.3">
      <c r="A136" s="110" t="s">
        <v>588</v>
      </c>
      <c r="B136" s="109"/>
      <c r="C136" s="109"/>
      <c r="D136" s="109"/>
      <c r="E136" s="109"/>
      <c r="F136" s="109"/>
      <c r="G136" s="111" t="s">
        <v>589</v>
      </c>
      <c r="H136" s="101">
        <v>0</v>
      </c>
      <c r="I136" s="101">
        <v>0</v>
      </c>
      <c r="J136" s="101">
        <v>113798</v>
      </c>
      <c r="K136" s="101">
        <v>-113798</v>
      </c>
      <c r="L136" s="112"/>
      <c r="M136" s="106"/>
    </row>
    <row r="137" spans="1:13" ht="14.4" x14ac:dyDescent="0.3">
      <c r="A137" s="108"/>
      <c r="B137" s="109"/>
      <c r="C137" s="109"/>
      <c r="D137" s="109"/>
      <c r="E137" s="109"/>
      <c r="F137" s="109"/>
      <c r="G137" s="109"/>
      <c r="H137" s="98"/>
      <c r="I137" s="98"/>
      <c r="J137" s="98"/>
      <c r="K137" s="98"/>
      <c r="L137" s="109"/>
      <c r="M137" s="106"/>
    </row>
    <row r="138" spans="1:13" ht="14.4" x14ac:dyDescent="0.3">
      <c r="A138" s="104" t="s">
        <v>590</v>
      </c>
      <c r="B138" s="109"/>
      <c r="C138" s="109"/>
      <c r="D138" s="109"/>
      <c r="E138" s="105" t="s">
        <v>591</v>
      </c>
      <c r="F138" s="105"/>
      <c r="G138" s="105"/>
      <c r="H138" s="97">
        <v>0</v>
      </c>
      <c r="I138" s="97">
        <v>87471</v>
      </c>
      <c r="J138" s="97">
        <v>0</v>
      </c>
      <c r="K138" s="97">
        <v>87471</v>
      </c>
      <c r="L138" s="107"/>
      <c r="M138" s="106"/>
    </row>
    <row r="139" spans="1:13" ht="14.4" x14ac:dyDescent="0.3">
      <c r="A139" s="104" t="s">
        <v>592</v>
      </c>
      <c r="B139" s="109"/>
      <c r="C139" s="109"/>
      <c r="D139" s="109"/>
      <c r="E139" s="109"/>
      <c r="F139" s="105" t="s">
        <v>591</v>
      </c>
      <c r="G139" s="105"/>
      <c r="H139" s="97">
        <v>0</v>
      </c>
      <c r="I139" s="97">
        <v>87471</v>
      </c>
      <c r="J139" s="97">
        <v>0</v>
      </c>
      <c r="K139" s="97">
        <v>87471</v>
      </c>
      <c r="L139" s="107"/>
      <c r="M139" s="106"/>
    </row>
    <row r="140" spans="1:13" ht="14.4" x14ac:dyDescent="0.3">
      <c r="A140" s="110" t="s">
        <v>593</v>
      </c>
      <c r="B140" s="109"/>
      <c r="C140" s="109"/>
      <c r="D140" s="109"/>
      <c r="E140" s="109"/>
      <c r="F140" s="109"/>
      <c r="G140" s="111" t="s">
        <v>594</v>
      </c>
      <c r="H140" s="101">
        <v>0</v>
      </c>
      <c r="I140" s="101">
        <v>87471</v>
      </c>
      <c r="J140" s="101">
        <v>0</v>
      </c>
      <c r="K140" s="101">
        <v>87471</v>
      </c>
      <c r="L140" s="112"/>
      <c r="M140" s="106"/>
    </row>
    <row r="141" spans="1:13" ht="14.4" x14ac:dyDescent="0.3">
      <c r="A141" s="108"/>
      <c r="B141" s="109"/>
      <c r="C141" s="109"/>
      <c r="D141" s="109"/>
      <c r="E141" s="109"/>
      <c r="F141" s="109"/>
      <c r="G141" s="109"/>
      <c r="H141" s="98"/>
      <c r="I141" s="98"/>
      <c r="J141" s="98"/>
      <c r="K141" s="98"/>
      <c r="L141" s="109"/>
      <c r="M141" s="106"/>
    </row>
    <row r="142" spans="1:13" ht="14.4" x14ac:dyDescent="0.3">
      <c r="A142" s="104" t="s">
        <v>595</v>
      </c>
      <c r="B142" s="109"/>
      <c r="C142" s="109"/>
      <c r="D142" s="105" t="s">
        <v>596</v>
      </c>
      <c r="E142" s="105"/>
      <c r="F142" s="105"/>
      <c r="G142" s="105"/>
      <c r="H142" s="97">
        <v>0</v>
      </c>
      <c r="I142" s="97">
        <v>9654554.6899999995</v>
      </c>
      <c r="J142" s="97">
        <v>0</v>
      </c>
      <c r="K142" s="97">
        <v>9654554.6899999995</v>
      </c>
      <c r="L142" s="107"/>
      <c r="M142" s="106"/>
    </row>
    <row r="143" spans="1:13" ht="14.4" x14ac:dyDescent="0.3">
      <c r="A143" s="104" t="s">
        <v>597</v>
      </c>
      <c r="B143" s="109"/>
      <c r="C143" s="109"/>
      <c r="D143" s="109"/>
      <c r="E143" s="105" t="s">
        <v>596</v>
      </c>
      <c r="F143" s="105"/>
      <c r="G143" s="105"/>
      <c r="H143" s="97">
        <v>0</v>
      </c>
      <c r="I143" s="97">
        <v>9654554.6899999995</v>
      </c>
      <c r="J143" s="97">
        <v>0</v>
      </c>
      <c r="K143" s="97">
        <v>9654554.6899999995</v>
      </c>
      <c r="L143" s="107"/>
      <c r="M143" s="106"/>
    </row>
    <row r="144" spans="1:13" ht="14.4" x14ac:dyDescent="0.3">
      <c r="A144" s="104" t="s">
        <v>598</v>
      </c>
      <c r="B144" s="109"/>
      <c r="C144" s="109"/>
      <c r="D144" s="109"/>
      <c r="E144" s="109"/>
      <c r="F144" s="105" t="s">
        <v>599</v>
      </c>
      <c r="G144" s="105"/>
      <c r="H144" s="97">
        <v>0</v>
      </c>
      <c r="I144" s="97">
        <v>9654554.6899999995</v>
      </c>
      <c r="J144" s="97">
        <v>0</v>
      </c>
      <c r="K144" s="97">
        <v>9654554.6899999995</v>
      </c>
      <c r="L144" s="107"/>
      <c r="M144" s="106"/>
    </row>
    <row r="145" spans="1:13" ht="14.4" x14ac:dyDescent="0.3">
      <c r="A145" s="110" t="s">
        <v>600</v>
      </c>
      <c r="B145" s="109"/>
      <c r="C145" s="109"/>
      <c r="D145" s="109"/>
      <c r="E145" s="109"/>
      <c r="F145" s="109"/>
      <c r="G145" s="111" t="s">
        <v>473</v>
      </c>
      <c r="H145" s="101">
        <v>0</v>
      </c>
      <c r="I145" s="101">
        <v>29585</v>
      </c>
      <c r="J145" s="101">
        <v>0</v>
      </c>
      <c r="K145" s="101">
        <v>29585</v>
      </c>
      <c r="L145" s="112"/>
      <c r="M145" s="106"/>
    </row>
    <row r="146" spans="1:13" ht="14.4" x14ac:dyDescent="0.3">
      <c r="A146" s="110" t="s">
        <v>601</v>
      </c>
      <c r="B146" s="109"/>
      <c r="C146" s="109"/>
      <c r="D146" s="109"/>
      <c r="E146" s="109"/>
      <c r="F146" s="109"/>
      <c r="G146" s="111" t="s">
        <v>602</v>
      </c>
      <c r="H146" s="101">
        <v>0</v>
      </c>
      <c r="I146" s="101">
        <v>1267564.69</v>
      </c>
      <c r="J146" s="101">
        <v>0</v>
      </c>
      <c r="K146" s="101">
        <v>1267564.69</v>
      </c>
      <c r="L146" s="112"/>
      <c r="M146" s="106"/>
    </row>
    <row r="147" spans="1:13" ht="14.4" x14ac:dyDescent="0.3">
      <c r="A147" s="110" t="s">
        <v>603</v>
      </c>
      <c r="B147" s="109"/>
      <c r="C147" s="109"/>
      <c r="D147" s="109"/>
      <c r="E147" s="109"/>
      <c r="F147" s="109"/>
      <c r="G147" s="111" t="s">
        <v>993</v>
      </c>
      <c r="H147" s="101">
        <v>0</v>
      </c>
      <c r="I147" s="101">
        <v>35000</v>
      </c>
      <c r="J147" s="101">
        <v>0</v>
      </c>
      <c r="K147" s="101">
        <v>35000</v>
      </c>
      <c r="L147" s="112"/>
      <c r="M147" s="106"/>
    </row>
    <row r="148" spans="1:13" ht="14.4" x14ac:dyDescent="0.3">
      <c r="A148" s="110" t="s">
        <v>604</v>
      </c>
      <c r="B148" s="109"/>
      <c r="C148" s="109"/>
      <c r="D148" s="109"/>
      <c r="E148" s="109"/>
      <c r="F148" s="109"/>
      <c r="G148" s="111" t="s">
        <v>605</v>
      </c>
      <c r="H148" s="101">
        <v>0</v>
      </c>
      <c r="I148" s="101">
        <v>150000</v>
      </c>
      <c r="J148" s="101">
        <v>0</v>
      </c>
      <c r="K148" s="101">
        <v>150000</v>
      </c>
      <c r="L148" s="112"/>
      <c r="M148" s="106"/>
    </row>
    <row r="149" spans="1:13" ht="14.4" x14ac:dyDescent="0.3">
      <c r="A149" s="110" t="s">
        <v>606</v>
      </c>
      <c r="B149" s="109"/>
      <c r="C149" s="109"/>
      <c r="D149" s="109"/>
      <c r="E149" s="109"/>
      <c r="F149" s="109"/>
      <c r="G149" s="111" t="s">
        <v>607</v>
      </c>
      <c r="H149" s="101">
        <v>0</v>
      </c>
      <c r="I149" s="101">
        <v>8172405</v>
      </c>
      <c r="J149" s="101">
        <v>0</v>
      </c>
      <c r="K149" s="101">
        <v>8172405</v>
      </c>
      <c r="L149" s="112"/>
      <c r="M149" s="106"/>
    </row>
    <row r="150" spans="1:13" ht="14.4" x14ac:dyDescent="0.3">
      <c r="A150" s="108"/>
      <c r="B150" s="109"/>
      <c r="C150" s="109"/>
      <c r="D150" s="109"/>
      <c r="E150" s="109"/>
      <c r="F150" s="109"/>
      <c r="G150" s="109"/>
      <c r="H150" s="98"/>
      <c r="I150" s="98"/>
      <c r="J150" s="98"/>
      <c r="K150" s="98"/>
      <c r="L150" s="109"/>
      <c r="M150" s="106"/>
    </row>
    <row r="151" spans="1:13" ht="14.4" x14ac:dyDescent="0.3">
      <c r="A151" s="104">
        <v>2</v>
      </c>
      <c r="B151" s="105" t="s">
        <v>608</v>
      </c>
      <c r="C151" s="105"/>
      <c r="D151" s="105"/>
      <c r="E151" s="105"/>
      <c r="F151" s="105"/>
      <c r="G151" s="105"/>
      <c r="H151" s="97">
        <v>0</v>
      </c>
      <c r="I151" s="97">
        <v>34844048.020000003</v>
      </c>
      <c r="J151" s="97">
        <v>63925545.299999997</v>
      </c>
      <c r="K151" s="97">
        <v>29081497.280000001</v>
      </c>
      <c r="L151" s="107"/>
      <c r="M151" s="106"/>
    </row>
    <row r="152" spans="1:13" ht="14.4" x14ac:dyDescent="0.3">
      <c r="A152" s="104" t="s">
        <v>609</v>
      </c>
      <c r="B152" s="108"/>
      <c r="C152" s="105" t="s">
        <v>610</v>
      </c>
      <c r="D152" s="105"/>
      <c r="E152" s="105"/>
      <c r="F152" s="105"/>
      <c r="G152" s="105"/>
      <c r="H152" s="97">
        <v>0</v>
      </c>
      <c r="I152" s="97">
        <v>3934297.64</v>
      </c>
      <c r="J152" s="97">
        <v>10009993.5</v>
      </c>
      <c r="K152" s="97">
        <v>6075695.8600000003</v>
      </c>
      <c r="L152" s="107"/>
      <c r="M152" s="106"/>
    </row>
    <row r="153" spans="1:13" ht="14.4" x14ac:dyDescent="0.3">
      <c r="A153" s="104" t="s">
        <v>611</v>
      </c>
      <c r="B153" s="109"/>
      <c r="C153" s="109"/>
      <c r="D153" s="105" t="s">
        <v>612</v>
      </c>
      <c r="E153" s="105"/>
      <c r="F153" s="105"/>
      <c r="G153" s="105"/>
      <c r="H153" s="97">
        <v>0</v>
      </c>
      <c r="I153" s="97">
        <v>1645938.35</v>
      </c>
      <c r="J153" s="97">
        <v>2647160.16</v>
      </c>
      <c r="K153" s="97">
        <v>1001221.81</v>
      </c>
      <c r="L153" s="107"/>
      <c r="M153" s="106"/>
    </row>
    <row r="154" spans="1:13" ht="14.4" x14ac:dyDescent="0.3">
      <c r="A154" s="104" t="s">
        <v>613</v>
      </c>
      <c r="B154" s="109"/>
      <c r="C154" s="109"/>
      <c r="D154" s="109"/>
      <c r="E154" s="105" t="s">
        <v>614</v>
      </c>
      <c r="F154" s="105"/>
      <c r="G154" s="105"/>
      <c r="H154" s="97">
        <v>0</v>
      </c>
      <c r="I154" s="97">
        <v>1255226.92</v>
      </c>
      <c r="J154" s="97">
        <v>2016382.95</v>
      </c>
      <c r="K154" s="97">
        <v>761156.03</v>
      </c>
      <c r="L154" s="107"/>
      <c r="M154" s="106"/>
    </row>
    <row r="155" spans="1:13" ht="14.4" x14ac:dyDescent="0.3">
      <c r="A155" s="104" t="s">
        <v>615</v>
      </c>
      <c r="B155" s="109"/>
      <c r="C155" s="109"/>
      <c r="D155" s="109"/>
      <c r="E155" s="109"/>
      <c r="F155" s="105" t="s">
        <v>614</v>
      </c>
      <c r="G155" s="105"/>
      <c r="H155" s="97">
        <v>0</v>
      </c>
      <c r="I155" s="97">
        <v>1255226.92</v>
      </c>
      <c r="J155" s="97">
        <v>2016382.95</v>
      </c>
      <c r="K155" s="97">
        <v>761156.03</v>
      </c>
      <c r="L155" s="107"/>
      <c r="M155" s="106"/>
    </row>
    <row r="156" spans="1:13" ht="14.4" x14ac:dyDescent="0.3">
      <c r="A156" s="110" t="s">
        <v>616</v>
      </c>
      <c r="B156" s="109"/>
      <c r="C156" s="109"/>
      <c r="D156" s="109"/>
      <c r="E156" s="109"/>
      <c r="F156" s="109"/>
      <c r="G156" s="111" t="s">
        <v>617</v>
      </c>
      <c r="H156" s="101">
        <v>0</v>
      </c>
      <c r="I156" s="101">
        <v>462216.64</v>
      </c>
      <c r="J156" s="101">
        <v>462216.64</v>
      </c>
      <c r="K156" s="101">
        <v>0</v>
      </c>
      <c r="L156" s="111"/>
      <c r="M156" s="106"/>
    </row>
    <row r="157" spans="1:13" ht="14.4" x14ac:dyDescent="0.3">
      <c r="A157" s="110" t="s">
        <v>618</v>
      </c>
      <c r="B157" s="109"/>
      <c r="C157" s="109"/>
      <c r="D157" s="109"/>
      <c r="E157" s="109"/>
      <c r="F157" s="109"/>
      <c r="G157" s="111" t="s">
        <v>619</v>
      </c>
      <c r="H157" s="101">
        <v>0</v>
      </c>
      <c r="I157" s="101">
        <v>585193.94999999995</v>
      </c>
      <c r="J157" s="101">
        <v>1195063.3</v>
      </c>
      <c r="K157" s="101">
        <v>609869.35</v>
      </c>
      <c r="L157" s="112"/>
      <c r="M157" s="106"/>
    </row>
    <row r="158" spans="1:13" ht="14.4" x14ac:dyDescent="0.3">
      <c r="A158" s="110" t="s">
        <v>620</v>
      </c>
      <c r="B158" s="109"/>
      <c r="C158" s="109"/>
      <c r="D158" s="109"/>
      <c r="E158" s="109"/>
      <c r="F158" s="109"/>
      <c r="G158" s="111" t="s">
        <v>621</v>
      </c>
      <c r="H158" s="101">
        <v>0</v>
      </c>
      <c r="I158" s="101">
        <v>145.66999999999999</v>
      </c>
      <c r="J158" s="101">
        <v>145.66999999999999</v>
      </c>
      <c r="K158" s="101">
        <v>0</v>
      </c>
      <c r="L158" s="111"/>
      <c r="M158" s="106"/>
    </row>
    <row r="159" spans="1:13" ht="14.4" x14ac:dyDescent="0.3">
      <c r="A159" s="110" t="s">
        <v>622</v>
      </c>
      <c r="B159" s="109"/>
      <c r="C159" s="109"/>
      <c r="D159" s="109"/>
      <c r="E159" s="109"/>
      <c r="F159" s="109"/>
      <c r="G159" s="111" t="s">
        <v>623</v>
      </c>
      <c r="H159" s="101">
        <v>0</v>
      </c>
      <c r="I159" s="101">
        <v>2412.54</v>
      </c>
      <c r="J159" s="101">
        <v>2412.54</v>
      </c>
      <c r="K159" s="101">
        <v>0</v>
      </c>
      <c r="L159" s="111"/>
      <c r="M159" s="106"/>
    </row>
    <row r="160" spans="1:13" ht="14.4" x14ac:dyDescent="0.3">
      <c r="A160" s="110" t="s">
        <v>624</v>
      </c>
      <c r="B160" s="109"/>
      <c r="C160" s="109"/>
      <c r="D160" s="109"/>
      <c r="E160" s="109"/>
      <c r="F160" s="109"/>
      <c r="G160" s="111" t="s">
        <v>625</v>
      </c>
      <c r="H160" s="101">
        <v>0</v>
      </c>
      <c r="I160" s="101">
        <v>0</v>
      </c>
      <c r="J160" s="101">
        <v>12028.32</v>
      </c>
      <c r="K160" s="101">
        <v>12028.32</v>
      </c>
      <c r="L160" s="112"/>
      <c r="M160" s="106"/>
    </row>
    <row r="161" spans="1:13" ht="14.4" x14ac:dyDescent="0.3">
      <c r="A161" s="110" t="s">
        <v>626</v>
      </c>
      <c r="B161" s="109"/>
      <c r="C161" s="109"/>
      <c r="D161" s="109"/>
      <c r="E161" s="109"/>
      <c r="F161" s="109"/>
      <c r="G161" s="111" t="s">
        <v>627</v>
      </c>
      <c r="H161" s="101">
        <v>0</v>
      </c>
      <c r="I161" s="101">
        <v>205258.12</v>
      </c>
      <c r="J161" s="101">
        <v>344516.48</v>
      </c>
      <c r="K161" s="101">
        <v>139258.35999999999</v>
      </c>
      <c r="L161" s="112"/>
      <c r="M161" s="106"/>
    </row>
    <row r="162" spans="1:13" ht="14.4" x14ac:dyDescent="0.3">
      <c r="A162" s="108"/>
      <c r="B162" s="109"/>
      <c r="C162" s="109"/>
      <c r="D162" s="109"/>
      <c r="E162" s="109"/>
      <c r="F162" s="109"/>
      <c r="G162" s="109"/>
      <c r="H162" s="98"/>
      <c r="I162" s="98"/>
      <c r="J162" s="98"/>
      <c r="K162" s="98"/>
      <c r="L162" s="109"/>
      <c r="M162" s="106"/>
    </row>
    <row r="163" spans="1:13" ht="14.4" x14ac:dyDescent="0.3">
      <c r="A163" s="104" t="s">
        <v>628</v>
      </c>
      <c r="B163" s="109"/>
      <c r="C163" s="109"/>
      <c r="D163" s="109"/>
      <c r="E163" s="105" t="s">
        <v>629</v>
      </c>
      <c r="F163" s="105"/>
      <c r="G163" s="105"/>
      <c r="H163" s="97">
        <v>0</v>
      </c>
      <c r="I163" s="97">
        <v>9324.59</v>
      </c>
      <c r="J163" s="97">
        <v>153102.38</v>
      </c>
      <c r="K163" s="97">
        <v>143777.79</v>
      </c>
      <c r="L163" s="107"/>
      <c r="M163" s="106"/>
    </row>
    <row r="164" spans="1:13" ht="14.4" x14ac:dyDescent="0.3">
      <c r="A164" s="104" t="s">
        <v>630</v>
      </c>
      <c r="B164" s="109"/>
      <c r="C164" s="109"/>
      <c r="D164" s="109"/>
      <c r="E164" s="109"/>
      <c r="F164" s="105" t="s">
        <v>629</v>
      </c>
      <c r="G164" s="105"/>
      <c r="H164" s="97">
        <v>0</v>
      </c>
      <c r="I164" s="97">
        <v>9324.59</v>
      </c>
      <c r="J164" s="97">
        <v>153102.38</v>
      </c>
      <c r="K164" s="97">
        <v>143777.79</v>
      </c>
      <c r="L164" s="107"/>
      <c r="M164" s="106"/>
    </row>
    <row r="165" spans="1:13" ht="14.4" x14ac:dyDescent="0.3">
      <c r="A165" s="110" t="s">
        <v>631</v>
      </c>
      <c r="B165" s="109"/>
      <c r="C165" s="109"/>
      <c r="D165" s="109"/>
      <c r="E165" s="109"/>
      <c r="F165" s="109"/>
      <c r="G165" s="111" t="s">
        <v>632</v>
      </c>
      <c r="H165" s="101">
        <v>0</v>
      </c>
      <c r="I165" s="101">
        <v>9324.59</v>
      </c>
      <c r="J165" s="101">
        <v>121537.44</v>
      </c>
      <c r="K165" s="101">
        <v>112212.85</v>
      </c>
      <c r="L165" s="112"/>
      <c r="M165" s="106"/>
    </row>
    <row r="166" spans="1:13" ht="14.4" x14ac:dyDescent="0.3">
      <c r="A166" s="110" t="s">
        <v>633</v>
      </c>
      <c r="B166" s="109"/>
      <c r="C166" s="109"/>
      <c r="D166" s="109"/>
      <c r="E166" s="109"/>
      <c r="F166" s="109"/>
      <c r="G166" s="111" t="s">
        <v>634</v>
      </c>
      <c r="H166" s="101">
        <v>0</v>
      </c>
      <c r="I166" s="101">
        <v>0</v>
      </c>
      <c r="J166" s="101">
        <v>27319.84</v>
      </c>
      <c r="K166" s="101">
        <v>27319.84</v>
      </c>
      <c r="L166" s="112"/>
      <c r="M166" s="106"/>
    </row>
    <row r="167" spans="1:13" ht="14.4" x14ac:dyDescent="0.3">
      <c r="A167" s="110" t="s">
        <v>635</v>
      </c>
      <c r="B167" s="109"/>
      <c r="C167" s="109"/>
      <c r="D167" s="109"/>
      <c r="E167" s="109"/>
      <c r="F167" s="109"/>
      <c r="G167" s="111" t="s">
        <v>636</v>
      </c>
      <c r="H167" s="101">
        <v>0</v>
      </c>
      <c r="I167" s="101">
        <v>0</v>
      </c>
      <c r="J167" s="101">
        <v>3350.53</v>
      </c>
      <c r="K167" s="101">
        <v>3350.53</v>
      </c>
      <c r="L167" s="112"/>
      <c r="M167" s="106"/>
    </row>
    <row r="168" spans="1:13" ht="14.4" x14ac:dyDescent="0.3">
      <c r="A168" s="110" t="s">
        <v>637</v>
      </c>
      <c r="B168" s="109"/>
      <c r="C168" s="109"/>
      <c r="D168" s="109"/>
      <c r="E168" s="109"/>
      <c r="F168" s="109"/>
      <c r="G168" s="111" t="s">
        <v>638</v>
      </c>
      <c r="H168" s="101">
        <v>0</v>
      </c>
      <c r="I168" s="101">
        <v>0</v>
      </c>
      <c r="J168" s="101">
        <v>894.57</v>
      </c>
      <c r="K168" s="101">
        <v>894.57</v>
      </c>
      <c r="L168" s="111"/>
      <c r="M168" s="106"/>
    </row>
    <row r="169" spans="1:13" ht="14.4" x14ac:dyDescent="0.3">
      <c r="A169" s="108"/>
      <c r="B169" s="109"/>
      <c r="C169" s="109"/>
      <c r="D169" s="109"/>
      <c r="E169" s="109"/>
      <c r="F169" s="109"/>
      <c r="G169" s="109"/>
      <c r="H169" s="98"/>
      <c r="I169" s="98"/>
      <c r="J169" s="98"/>
      <c r="K169" s="98"/>
      <c r="L169" s="109"/>
      <c r="M169" s="106"/>
    </row>
    <row r="170" spans="1:13" ht="14.4" x14ac:dyDescent="0.3">
      <c r="A170" s="104" t="s">
        <v>639</v>
      </c>
      <c r="B170" s="109"/>
      <c r="C170" s="109"/>
      <c r="D170" s="109"/>
      <c r="E170" s="105" t="s">
        <v>640</v>
      </c>
      <c r="F170" s="105"/>
      <c r="G170" s="105"/>
      <c r="H170" s="97">
        <v>0</v>
      </c>
      <c r="I170" s="97">
        <v>4860.2</v>
      </c>
      <c r="J170" s="97">
        <v>75067.22</v>
      </c>
      <c r="K170" s="97">
        <v>70207.02</v>
      </c>
      <c r="L170" s="107"/>
      <c r="M170" s="106"/>
    </row>
    <row r="171" spans="1:13" ht="14.4" x14ac:dyDescent="0.3">
      <c r="A171" s="104" t="s">
        <v>641</v>
      </c>
      <c r="B171" s="109"/>
      <c r="C171" s="109"/>
      <c r="D171" s="109"/>
      <c r="E171" s="109"/>
      <c r="F171" s="105" t="s">
        <v>640</v>
      </c>
      <c r="G171" s="105"/>
      <c r="H171" s="97">
        <v>0</v>
      </c>
      <c r="I171" s="97">
        <v>4860.2</v>
      </c>
      <c r="J171" s="97">
        <v>75067.22</v>
      </c>
      <c r="K171" s="97">
        <v>70207.02</v>
      </c>
      <c r="L171" s="107"/>
      <c r="M171" s="106"/>
    </row>
    <row r="172" spans="1:13" ht="14.4" x14ac:dyDescent="0.3">
      <c r="A172" s="110" t="s">
        <v>642</v>
      </c>
      <c r="B172" s="109"/>
      <c r="C172" s="109"/>
      <c r="D172" s="109"/>
      <c r="E172" s="109"/>
      <c r="F172" s="109"/>
      <c r="G172" s="111" t="s">
        <v>643</v>
      </c>
      <c r="H172" s="101">
        <v>0</v>
      </c>
      <c r="I172" s="101">
        <v>4860.2</v>
      </c>
      <c r="J172" s="101">
        <v>4860.2</v>
      </c>
      <c r="K172" s="101">
        <v>0</v>
      </c>
      <c r="L172" s="111"/>
      <c r="M172" s="106"/>
    </row>
    <row r="173" spans="1:13" ht="14.4" x14ac:dyDescent="0.3">
      <c r="A173" s="110" t="s">
        <v>644</v>
      </c>
      <c r="B173" s="109"/>
      <c r="C173" s="109"/>
      <c r="D173" s="109"/>
      <c r="E173" s="109"/>
      <c r="F173" s="109"/>
      <c r="G173" s="111" t="s">
        <v>645</v>
      </c>
      <c r="H173" s="101">
        <v>0</v>
      </c>
      <c r="I173" s="101">
        <v>0</v>
      </c>
      <c r="J173" s="101">
        <v>26051.94</v>
      </c>
      <c r="K173" s="101">
        <v>26051.94</v>
      </c>
      <c r="L173" s="112"/>
      <c r="M173" s="106"/>
    </row>
    <row r="174" spans="1:13" ht="14.4" x14ac:dyDescent="0.3">
      <c r="A174" s="110" t="s">
        <v>646</v>
      </c>
      <c r="B174" s="109"/>
      <c r="C174" s="109"/>
      <c r="D174" s="109"/>
      <c r="E174" s="109"/>
      <c r="F174" s="109"/>
      <c r="G174" s="111" t="s">
        <v>647</v>
      </c>
      <c r="H174" s="101">
        <v>0</v>
      </c>
      <c r="I174" s="101">
        <v>0</v>
      </c>
      <c r="J174" s="101">
        <v>11.49</v>
      </c>
      <c r="K174" s="101">
        <v>11.49</v>
      </c>
      <c r="L174" s="111"/>
      <c r="M174" s="106"/>
    </row>
    <row r="175" spans="1:13" ht="14.4" x14ac:dyDescent="0.3">
      <c r="A175" s="110" t="s">
        <v>648</v>
      </c>
      <c r="B175" s="109"/>
      <c r="C175" s="109"/>
      <c r="D175" s="109"/>
      <c r="E175" s="109"/>
      <c r="F175" s="109"/>
      <c r="G175" s="111" t="s">
        <v>649</v>
      </c>
      <c r="H175" s="101">
        <v>0</v>
      </c>
      <c r="I175" s="101">
        <v>0</v>
      </c>
      <c r="J175" s="101">
        <v>2369.64</v>
      </c>
      <c r="K175" s="101">
        <v>2369.64</v>
      </c>
      <c r="L175" s="112"/>
      <c r="M175" s="106"/>
    </row>
    <row r="176" spans="1:13" ht="14.4" x14ac:dyDescent="0.3">
      <c r="A176" s="110" t="s">
        <v>650</v>
      </c>
      <c r="B176" s="109"/>
      <c r="C176" s="109"/>
      <c r="D176" s="109"/>
      <c r="E176" s="109"/>
      <c r="F176" s="109"/>
      <c r="G176" s="111" t="s">
        <v>651</v>
      </c>
      <c r="H176" s="101">
        <v>0</v>
      </c>
      <c r="I176" s="101">
        <v>0</v>
      </c>
      <c r="J176" s="101">
        <v>11548.89</v>
      </c>
      <c r="K176" s="101">
        <v>11548.89</v>
      </c>
      <c r="L176" s="112"/>
      <c r="M176" s="106"/>
    </row>
    <row r="177" spans="1:13" ht="14.4" x14ac:dyDescent="0.3">
      <c r="A177" s="110" t="s">
        <v>652</v>
      </c>
      <c r="B177" s="109"/>
      <c r="C177" s="109"/>
      <c r="D177" s="109"/>
      <c r="E177" s="109"/>
      <c r="F177" s="109"/>
      <c r="G177" s="111" t="s">
        <v>653</v>
      </c>
      <c r="H177" s="101">
        <v>0</v>
      </c>
      <c r="I177" s="101">
        <v>0</v>
      </c>
      <c r="J177" s="101">
        <v>23885.37</v>
      </c>
      <c r="K177" s="101">
        <v>23885.37</v>
      </c>
      <c r="L177" s="112"/>
      <c r="M177" s="106"/>
    </row>
    <row r="178" spans="1:13" ht="14.4" x14ac:dyDescent="0.3">
      <c r="A178" s="110" t="s">
        <v>654</v>
      </c>
      <c r="B178" s="109"/>
      <c r="C178" s="109"/>
      <c r="D178" s="109"/>
      <c r="E178" s="109"/>
      <c r="F178" s="109"/>
      <c r="G178" s="111" t="s">
        <v>655</v>
      </c>
      <c r="H178" s="101">
        <v>0</v>
      </c>
      <c r="I178" s="101">
        <v>0</v>
      </c>
      <c r="J178" s="101">
        <v>4645.72</v>
      </c>
      <c r="K178" s="101">
        <v>4645.72</v>
      </c>
      <c r="L178" s="112"/>
      <c r="M178" s="106"/>
    </row>
    <row r="179" spans="1:13" ht="14.4" x14ac:dyDescent="0.3">
      <c r="A179" s="110" t="s">
        <v>656</v>
      </c>
      <c r="B179" s="109"/>
      <c r="C179" s="109"/>
      <c r="D179" s="109"/>
      <c r="E179" s="109"/>
      <c r="F179" s="109"/>
      <c r="G179" s="111" t="s">
        <v>657</v>
      </c>
      <c r="H179" s="101">
        <v>0</v>
      </c>
      <c r="I179" s="101">
        <v>0</v>
      </c>
      <c r="J179" s="101">
        <v>144.27000000000001</v>
      </c>
      <c r="K179" s="101">
        <v>144.27000000000001</v>
      </c>
      <c r="L179" s="111"/>
      <c r="M179" s="106"/>
    </row>
    <row r="180" spans="1:13" ht="14.4" x14ac:dyDescent="0.3">
      <c r="A180" s="110" t="s">
        <v>658</v>
      </c>
      <c r="B180" s="109"/>
      <c r="C180" s="109"/>
      <c r="D180" s="109"/>
      <c r="E180" s="109"/>
      <c r="F180" s="109"/>
      <c r="G180" s="111" t="s">
        <v>659</v>
      </c>
      <c r="H180" s="101">
        <v>0</v>
      </c>
      <c r="I180" s="101">
        <v>0</v>
      </c>
      <c r="J180" s="101">
        <v>1549.7</v>
      </c>
      <c r="K180" s="101">
        <v>1549.7</v>
      </c>
      <c r="L180" s="112"/>
      <c r="M180" s="106"/>
    </row>
    <row r="181" spans="1:13" ht="14.4" x14ac:dyDescent="0.3">
      <c r="A181" s="108"/>
      <c r="B181" s="109"/>
      <c r="C181" s="109"/>
      <c r="D181" s="109"/>
      <c r="E181" s="109"/>
      <c r="F181" s="109"/>
      <c r="G181" s="109"/>
      <c r="H181" s="98"/>
      <c r="I181" s="98"/>
      <c r="J181" s="98"/>
      <c r="K181" s="98"/>
      <c r="L181" s="109"/>
      <c r="M181" s="106"/>
    </row>
    <row r="182" spans="1:13" ht="14.4" x14ac:dyDescent="0.3">
      <c r="A182" s="104" t="s">
        <v>660</v>
      </c>
      <c r="B182" s="109"/>
      <c r="C182" s="109"/>
      <c r="D182" s="109"/>
      <c r="E182" s="105" t="s">
        <v>661</v>
      </c>
      <c r="F182" s="105"/>
      <c r="G182" s="105"/>
      <c r="H182" s="97">
        <v>0</v>
      </c>
      <c r="I182" s="97">
        <v>376437.14</v>
      </c>
      <c r="J182" s="97">
        <v>402312.01</v>
      </c>
      <c r="K182" s="97">
        <v>25874.87</v>
      </c>
      <c r="L182" s="107"/>
      <c r="M182" s="106"/>
    </row>
    <row r="183" spans="1:13" ht="14.4" x14ac:dyDescent="0.3">
      <c r="A183" s="104" t="s">
        <v>662</v>
      </c>
      <c r="B183" s="109"/>
      <c r="C183" s="109"/>
      <c r="D183" s="109"/>
      <c r="E183" s="109"/>
      <c r="F183" s="105" t="s">
        <v>661</v>
      </c>
      <c r="G183" s="105"/>
      <c r="H183" s="97">
        <v>0</v>
      </c>
      <c r="I183" s="97">
        <v>376437.14</v>
      </c>
      <c r="J183" s="97">
        <v>402312.01</v>
      </c>
      <c r="K183" s="97">
        <v>25874.87</v>
      </c>
      <c r="L183" s="107"/>
      <c r="M183" s="106"/>
    </row>
    <row r="184" spans="1:13" ht="14.4" x14ac:dyDescent="0.3">
      <c r="A184" s="110" t="s">
        <v>663</v>
      </c>
      <c r="B184" s="109"/>
      <c r="C184" s="109"/>
      <c r="D184" s="109"/>
      <c r="E184" s="109"/>
      <c r="F184" s="109"/>
      <c r="G184" s="111" t="s">
        <v>664</v>
      </c>
      <c r="H184" s="101">
        <v>0</v>
      </c>
      <c r="I184" s="101">
        <v>376437.14</v>
      </c>
      <c r="J184" s="101">
        <v>388316.35</v>
      </c>
      <c r="K184" s="101">
        <v>11879.21</v>
      </c>
      <c r="L184" s="112"/>
      <c r="M184" s="106"/>
    </row>
    <row r="185" spans="1:13" ht="14.4" x14ac:dyDescent="0.3">
      <c r="A185" s="110" t="s">
        <v>665</v>
      </c>
      <c r="B185" s="109"/>
      <c r="C185" s="109"/>
      <c r="D185" s="109"/>
      <c r="E185" s="109"/>
      <c r="F185" s="109"/>
      <c r="G185" s="111" t="s">
        <v>666</v>
      </c>
      <c r="H185" s="101">
        <v>0</v>
      </c>
      <c r="I185" s="101">
        <v>0</v>
      </c>
      <c r="J185" s="101">
        <v>13995.66</v>
      </c>
      <c r="K185" s="101">
        <v>13995.66</v>
      </c>
      <c r="L185" s="112"/>
      <c r="M185" s="106"/>
    </row>
    <row r="186" spans="1:13" ht="14.4" x14ac:dyDescent="0.3">
      <c r="A186" s="108"/>
      <c r="B186" s="109"/>
      <c r="C186" s="109"/>
      <c r="D186" s="109"/>
      <c r="E186" s="109"/>
      <c r="F186" s="109"/>
      <c r="G186" s="109"/>
      <c r="H186" s="98"/>
      <c r="I186" s="98"/>
      <c r="J186" s="98"/>
      <c r="K186" s="98"/>
      <c r="L186" s="109"/>
      <c r="M186" s="106"/>
    </row>
    <row r="187" spans="1:13" ht="14.4" x14ac:dyDescent="0.3">
      <c r="A187" s="104" t="s">
        <v>667</v>
      </c>
      <c r="B187" s="109"/>
      <c r="C187" s="109"/>
      <c r="D187" s="109"/>
      <c r="E187" s="105" t="s">
        <v>424</v>
      </c>
      <c r="F187" s="105"/>
      <c r="G187" s="105"/>
      <c r="H187" s="97">
        <v>0</v>
      </c>
      <c r="I187" s="97">
        <v>89.5</v>
      </c>
      <c r="J187" s="97">
        <v>295.60000000000002</v>
      </c>
      <c r="K187" s="97">
        <v>206.1</v>
      </c>
      <c r="L187" s="105"/>
      <c r="M187" s="106"/>
    </row>
    <row r="188" spans="1:13" ht="14.4" x14ac:dyDescent="0.3">
      <c r="A188" s="104" t="s">
        <v>668</v>
      </c>
      <c r="B188" s="109"/>
      <c r="C188" s="109"/>
      <c r="D188" s="109"/>
      <c r="E188" s="109"/>
      <c r="F188" s="105" t="s">
        <v>424</v>
      </c>
      <c r="G188" s="105"/>
      <c r="H188" s="97">
        <v>0</v>
      </c>
      <c r="I188" s="97">
        <v>89.5</v>
      </c>
      <c r="J188" s="97">
        <v>295.60000000000002</v>
      </c>
      <c r="K188" s="97">
        <v>206.1</v>
      </c>
      <c r="L188" s="105"/>
      <c r="M188" s="106"/>
    </row>
    <row r="189" spans="1:13" ht="14.4" x14ac:dyDescent="0.3">
      <c r="A189" s="110" t="s">
        <v>669</v>
      </c>
      <c r="B189" s="109"/>
      <c r="C189" s="109"/>
      <c r="D189" s="109"/>
      <c r="E189" s="109"/>
      <c r="F189" s="109"/>
      <c r="G189" s="111" t="s">
        <v>670</v>
      </c>
      <c r="H189" s="101">
        <v>0</v>
      </c>
      <c r="I189" s="101">
        <v>89.5</v>
      </c>
      <c r="J189" s="101">
        <v>295.60000000000002</v>
      </c>
      <c r="K189" s="101">
        <v>206.1</v>
      </c>
      <c r="L189" s="111"/>
      <c r="M189" s="106"/>
    </row>
    <row r="190" spans="1:13" ht="14.4" x14ac:dyDescent="0.3">
      <c r="A190" s="108"/>
      <c r="B190" s="109"/>
      <c r="C190" s="109"/>
      <c r="D190" s="109"/>
      <c r="E190" s="109"/>
      <c r="F190" s="109"/>
      <c r="G190" s="109"/>
      <c r="H190" s="98"/>
      <c r="I190" s="98"/>
      <c r="J190" s="98"/>
      <c r="K190" s="98"/>
      <c r="L190" s="109"/>
      <c r="M190" s="106"/>
    </row>
    <row r="191" spans="1:13" ht="14.4" x14ac:dyDescent="0.3">
      <c r="A191" s="104" t="s">
        <v>671</v>
      </c>
      <c r="B191" s="109"/>
      <c r="C191" s="109"/>
      <c r="D191" s="105" t="s">
        <v>672</v>
      </c>
      <c r="E191" s="105"/>
      <c r="F191" s="105"/>
      <c r="G191" s="105"/>
      <c r="H191" s="97">
        <v>0</v>
      </c>
      <c r="I191" s="97">
        <v>2288359.29</v>
      </c>
      <c r="J191" s="97">
        <v>7362833.3399999999</v>
      </c>
      <c r="K191" s="97">
        <v>5074474.05</v>
      </c>
      <c r="L191" s="107"/>
      <c r="M191" s="106"/>
    </row>
    <row r="192" spans="1:13" ht="14.4" x14ac:dyDescent="0.3">
      <c r="A192" s="104" t="s">
        <v>673</v>
      </c>
      <c r="B192" s="109"/>
      <c r="C192" s="109"/>
      <c r="D192" s="109"/>
      <c r="E192" s="105" t="s">
        <v>672</v>
      </c>
      <c r="F192" s="105"/>
      <c r="G192" s="105"/>
      <c r="H192" s="97">
        <v>0</v>
      </c>
      <c r="I192" s="97">
        <v>2288359.29</v>
      </c>
      <c r="J192" s="97">
        <v>7362833.3399999999</v>
      </c>
      <c r="K192" s="97">
        <v>5074474.05</v>
      </c>
      <c r="L192" s="107"/>
      <c r="M192" s="106"/>
    </row>
    <row r="193" spans="1:13" ht="14.4" x14ac:dyDescent="0.3">
      <c r="A193" s="104" t="s">
        <v>674</v>
      </c>
      <c r="B193" s="109"/>
      <c r="C193" s="109"/>
      <c r="D193" s="109"/>
      <c r="E193" s="109"/>
      <c r="F193" s="105" t="s">
        <v>672</v>
      </c>
      <c r="G193" s="105"/>
      <c r="H193" s="97">
        <v>0</v>
      </c>
      <c r="I193" s="97">
        <v>2288359.29</v>
      </c>
      <c r="J193" s="97">
        <v>7362833.3399999999</v>
      </c>
      <c r="K193" s="97">
        <v>5074474.05</v>
      </c>
      <c r="L193" s="107"/>
      <c r="M193" s="106"/>
    </row>
    <row r="194" spans="1:13" ht="14.4" x14ac:dyDescent="0.3">
      <c r="A194" s="110" t="s">
        <v>675</v>
      </c>
      <c r="B194" s="109"/>
      <c r="C194" s="109"/>
      <c r="D194" s="109"/>
      <c r="E194" s="109"/>
      <c r="F194" s="109"/>
      <c r="G194" s="111" t="s">
        <v>676</v>
      </c>
      <c r="H194" s="101">
        <v>0</v>
      </c>
      <c r="I194" s="101">
        <v>2288359.29</v>
      </c>
      <c r="J194" s="101">
        <v>7362833.3399999999</v>
      </c>
      <c r="K194" s="101">
        <v>5074474.05</v>
      </c>
      <c r="L194" s="112"/>
      <c r="M194" s="106"/>
    </row>
    <row r="195" spans="1:13" ht="14.4" x14ac:dyDescent="0.3">
      <c r="A195" s="104"/>
      <c r="B195" s="109"/>
      <c r="C195" s="109"/>
      <c r="D195" s="105"/>
      <c r="E195" s="105"/>
      <c r="F195" s="105"/>
      <c r="G195" s="105"/>
      <c r="H195" s="97"/>
      <c r="I195" s="97"/>
      <c r="J195" s="97"/>
      <c r="K195" s="97"/>
      <c r="L195" s="105"/>
      <c r="M195" s="106"/>
    </row>
    <row r="196" spans="1:13" ht="14.4" x14ac:dyDescent="0.3">
      <c r="A196" s="104" t="s">
        <v>677</v>
      </c>
      <c r="B196" s="108"/>
      <c r="C196" s="105" t="s">
        <v>678</v>
      </c>
      <c r="D196" s="105"/>
      <c r="E196" s="105"/>
      <c r="F196" s="105"/>
      <c r="G196" s="105"/>
      <c r="H196" s="97">
        <v>0</v>
      </c>
      <c r="I196" s="97">
        <v>30909750.379999999</v>
      </c>
      <c r="J196" s="97">
        <v>53915551.799999997</v>
      </c>
      <c r="K196" s="97">
        <v>23005801.420000002</v>
      </c>
      <c r="L196" s="107"/>
      <c r="M196" s="106"/>
    </row>
    <row r="197" spans="1:13" ht="14.4" x14ac:dyDescent="0.3">
      <c r="A197" s="104" t="s">
        <v>679</v>
      </c>
      <c r="B197" s="109"/>
      <c r="C197" s="109"/>
      <c r="D197" s="105" t="s">
        <v>680</v>
      </c>
      <c r="E197" s="105"/>
      <c r="F197" s="105"/>
      <c r="G197" s="105"/>
      <c r="H197" s="97">
        <v>0</v>
      </c>
      <c r="I197" s="97">
        <v>30909750.379999999</v>
      </c>
      <c r="J197" s="97">
        <v>44260997.109999999</v>
      </c>
      <c r="K197" s="97">
        <v>13351246.73</v>
      </c>
      <c r="L197" s="107"/>
      <c r="M197" s="106"/>
    </row>
    <row r="198" spans="1:13" ht="14.4" x14ac:dyDescent="0.3">
      <c r="A198" s="104" t="s">
        <v>681</v>
      </c>
      <c r="B198" s="109"/>
      <c r="C198" s="109"/>
      <c r="D198" s="109"/>
      <c r="E198" s="105" t="s">
        <v>682</v>
      </c>
      <c r="F198" s="105"/>
      <c r="G198" s="105"/>
      <c r="H198" s="97">
        <v>0</v>
      </c>
      <c r="I198" s="97">
        <v>30903231.079999998</v>
      </c>
      <c r="J198" s="97">
        <v>44144148.859999999</v>
      </c>
      <c r="K198" s="97">
        <v>13240917.779999999</v>
      </c>
      <c r="L198" s="107"/>
      <c r="M198" s="106"/>
    </row>
    <row r="199" spans="1:13" ht="14.4" x14ac:dyDescent="0.3">
      <c r="A199" s="104" t="s">
        <v>683</v>
      </c>
      <c r="B199" s="109"/>
      <c r="C199" s="109"/>
      <c r="D199" s="109"/>
      <c r="E199" s="109"/>
      <c r="F199" s="105" t="s">
        <v>682</v>
      </c>
      <c r="G199" s="105"/>
      <c r="H199" s="97">
        <v>0</v>
      </c>
      <c r="I199" s="97">
        <v>30903231.079999998</v>
      </c>
      <c r="J199" s="97">
        <v>44144148.859999999</v>
      </c>
      <c r="K199" s="97">
        <v>13240917.779999999</v>
      </c>
      <c r="L199" s="107"/>
      <c r="M199" s="106"/>
    </row>
    <row r="200" spans="1:13" ht="14.4" x14ac:dyDescent="0.3">
      <c r="A200" s="110" t="s">
        <v>684</v>
      </c>
      <c r="B200" s="109"/>
      <c r="C200" s="109"/>
      <c r="D200" s="109"/>
      <c r="E200" s="109"/>
      <c r="F200" s="109"/>
      <c r="G200" s="111" t="s">
        <v>685</v>
      </c>
      <c r="H200" s="101">
        <v>0</v>
      </c>
      <c r="I200" s="101">
        <v>30439618.030000001</v>
      </c>
      <c r="J200" s="101">
        <v>41445863.399999999</v>
      </c>
      <c r="K200" s="101">
        <v>11006245.369999999</v>
      </c>
      <c r="L200" s="112"/>
      <c r="M200" s="106"/>
    </row>
    <row r="201" spans="1:13" ht="14.4" x14ac:dyDescent="0.3">
      <c r="A201" s="110" t="s">
        <v>686</v>
      </c>
      <c r="B201" s="109"/>
      <c r="C201" s="109"/>
      <c r="D201" s="109"/>
      <c r="E201" s="109"/>
      <c r="F201" s="109"/>
      <c r="G201" s="111" t="s">
        <v>687</v>
      </c>
      <c r="H201" s="101">
        <v>0</v>
      </c>
      <c r="I201" s="101">
        <v>174389.91</v>
      </c>
      <c r="J201" s="101">
        <v>174389.91</v>
      </c>
      <c r="K201" s="101">
        <v>0</v>
      </c>
      <c r="L201" s="111"/>
      <c r="M201" s="106"/>
    </row>
    <row r="202" spans="1:13" ht="14.4" x14ac:dyDescent="0.3">
      <c r="A202" s="110" t="s">
        <v>688</v>
      </c>
      <c r="B202" s="109"/>
      <c r="C202" s="109"/>
      <c r="D202" s="109"/>
      <c r="E202" s="109"/>
      <c r="F202" s="109"/>
      <c r="G202" s="111" t="s">
        <v>689</v>
      </c>
      <c r="H202" s="101">
        <v>0</v>
      </c>
      <c r="I202" s="101">
        <v>159254.23000000001</v>
      </c>
      <c r="J202" s="101">
        <v>560490.98</v>
      </c>
      <c r="K202" s="101">
        <v>401236.75</v>
      </c>
      <c r="L202" s="112"/>
      <c r="M202" s="106"/>
    </row>
    <row r="203" spans="1:13" ht="14.4" x14ac:dyDescent="0.3">
      <c r="A203" s="110" t="s">
        <v>690</v>
      </c>
      <c r="B203" s="109"/>
      <c r="C203" s="109"/>
      <c r="D203" s="109"/>
      <c r="E203" s="109"/>
      <c r="F203" s="109"/>
      <c r="G203" s="111" t="s">
        <v>691</v>
      </c>
      <c r="H203" s="101">
        <v>0</v>
      </c>
      <c r="I203" s="101">
        <v>32602.85</v>
      </c>
      <c r="J203" s="101">
        <v>69645.5</v>
      </c>
      <c r="K203" s="101">
        <v>37042.65</v>
      </c>
      <c r="L203" s="112"/>
      <c r="M203" s="106"/>
    </row>
    <row r="204" spans="1:13" ht="14.4" x14ac:dyDescent="0.3">
      <c r="A204" s="110" t="s">
        <v>692</v>
      </c>
      <c r="B204" s="109"/>
      <c r="C204" s="109"/>
      <c r="D204" s="109"/>
      <c r="E204" s="109"/>
      <c r="F204" s="109"/>
      <c r="G204" s="111" t="s">
        <v>693</v>
      </c>
      <c r="H204" s="101">
        <v>0</v>
      </c>
      <c r="I204" s="101">
        <v>35839.120000000003</v>
      </c>
      <c r="J204" s="101">
        <v>451228.94</v>
      </c>
      <c r="K204" s="101">
        <v>415389.82</v>
      </c>
      <c r="L204" s="112"/>
      <c r="M204" s="106"/>
    </row>
    <row r="205" spans="1:13" ht="14.4" x14ac:dyDescent="0.3">
      <c r="A205" s="110" t="s">
        <v>694</v>
      </c>
      <c r="B205" s="109"/>
      <c r="C205" s="109"/>
      <c r="D205" s="109"/>
      <c r="E205" s="109"/>
      <c r="F205" s="109"/>
      <c r="G205" s="111" t="s">
        <v>695</v>
      </c>
      <c r="H205" s="101">
        <v>0</v>
      </c>
      <c r="I205" s="101">
        <v>52262.720000000001</v>
      </c>
      <c r="J205" s="101">
        <v>385830.13</v>
      </c>
      <c r="K205" s="101">
        <v>333567.40999999997</v>
      </c>
      <c r="L205" s="112"/>
      <c r="M205" s="106"/>
    </row>
    <row r="206" spans="1:13" ht="14.4" x14ac:dyDescent="0.3">
      <c r="A206" s="110" t="s">
        <v>696</v>
      </c>
      <c r="B206" s="109"/>
      <c r="C206" s="109"/>
      <c r="D206" s="109"/>
      <c r="E206" s="109"/>
      <c r="F206" s="109"/>
      <c r="G206" s="111" t="s">
        <v>697</v>
      </c>
      <c r="H206" s="101">
        <v>0</v>
      </c>
      <c r="I206" s="101">
        <v>9264.2199999999993</v>
      </c>
      <c r="J206" s="101">
        <v>1056700</v>
      </c>
      <c r="K206" s="101">
        <v>1047435.78</v>
      </c>
      <c r="L206" s="112"/>
      <c r="M206" s="106"/>
    </row>
    <row r="207" spans="1:13" ht="14.4" x14ac:dyDescent="0.3">
      <c r="A207" s="108"/>
      <c r="B207" s="109"/>
      <c r="C207" s="109"/>
      <c r="D207" s="109"/>
      <c r="E207" s="109"/>
      <c r="F207" s="109"/>
      <c r="G207" s="109"/>
      <c r="H207" s="98"/>
      <c r="I207" s="98"/>
      <c r="J207" s="98"/>
      <c r="K207" s="98"/>
      <c r="L207" s="109"/>
      <c r="M207" s="106"/>
    </row>
    <row r="208" spans="1:13" ht="14.4" x14ac:dyDescent="0.3">
      <c r="A208" s="104" t="s">
        <v>698</v>
      </c>
      <c r="B208" s="109"/>
      <c r="C208" s="109"/>
      <c r="D208" s="109"/>
      <c r="E208" s="105" t="s">
        <v>699</v>
      </c>
      <c r="F208" s="105"/>
      <c r="G208" s="105"/>
      <c r="H208" s="97">
        <v>0</v>
      </c>
      <c r="I208" s="97">
        <v>6519.3</v>
      </c>
      <c r="J208" s="97">
        <v>50055.9</v>
      </c>
      <c r="K208" s="97">
        <v>43536.6</v>
      </c>
      <c r="L208" s="107"/>
      <c r="M208" s="106"/>
    </row>
    <row r="209" spans="1:13" ht="14.4" x14ac:dyDescent="0.3">
      <c r="A209" s="104" t="s">
        <v>700</v>
      </c>
      <c r="B209" s="109"/>
      <c r="C209" s="109"/>
      <c r="D209" s="109"/>
      <c r="E209" s="109"/>
      <c r="F209" s="105" t="s">
        <v>699</v>
      </c>
      <c r="G209" s="105"/>
      <c r="H209" s="97">
        <v>0</v>
      </c>
      <c r="I209" s="97">
        <v>6519.3</v>
      </c>
      <c r="J209" s="97">
        <v>50055.9</v>
      </c>
      <c r="K209" s="97">
        <v>43536.6</v>
      </c>
      <c r="L209" s="107"/>
      <c r="M209" s="106"/>
    </row>
    <row r="210" spans="1:13" ht="14.4" x14ac:dyDescent="0.3">
      <c r="A210" s="110" t="s">
        <v>701</v>
      </c>
      <c r="B210" s="109"/>
      <c r="C210" s="109"/>
      <c r="D210" s="109"/>
      <c r="E210" s="109"/>
      <c r="F210" s="109"/>
      <c r="G210" s="111" t="s">
        <v>702</v>
      </c>
      <c r="H210" s="101">
        <v>0</v>
      </c>
      <c r="I210" s="101">
        <v>6519.3</v>
      </c>
      <c r="J210" s="101">
        <v>50055.9</v>
      </c>
      <c r="K210" s="101">
        <v>43536.6</v>
      </c>
      <c r="L210" s="112"/>
      <c r="M210" s="106"/>
    </row>
    <row r="211" spans="1:13" ht="14.4" x14ac:dyDescent="0.3">
      <c r="A211" s="108"/>
      <c r="B211" s="109"/>
      <c r="C211" s="109"/>
      <c r="D211" s="109"/>
      <c r="E211" s="109"/>
      <c r="F211" s="109"/>
      <c r="G211" s="109"/>
      <c r="H211" s="98"/>
      <c r="I211" s="98"/>
      <c r="J211" s="98"/>
      <c r="K211" s="98"/>
      <c r="L211" s="109"/>
      <c r="M211" s="106"/>
    </row>
    <row r="212" spans="1:13" ht="14.4" x14ac:dyDescent="0.3">
      <c r="A212" s="104" t="s">
        <v>703</v>
      </c>
      <c r="B212" s="109"/>
      <c r="C212" s="109"/>
      <c r="D212" s="109"/>
      <c r="E212" s="105" t="s">
        <v>704</v>
      </c>
      <c r="F212" s="105"/>
      <c r="G212" s="105"/>
      <c r="H212" s="97">
        <v>0</v>
      </c>
      <c r="I212" s="97">
        <v>0</v>
      </c>
      <c r="J212" s="97">
        <v>66792.350000000006</v>
      </c>
      <c r="K212" s="97">
        <v>66792.350000000006</v>
      </c>
      <c r="L212" s="107"/>
      <c r="M212" s="106"/>
    </row>
    <row r="213" spans="1:13" ht="14.4" x14ac:dyDescent="0.3">
      <c r="A213" s="104" t="s">
        <v>705</v>
      </c>
      <c r="B213" s="109"/>
      <c r="C213" s="109"/>
      <c r="D213" s="109"/>
      <c r="E213" s="109"/>
      <c r="F213" s="105" t="s">
        <v>704</v>
      </c>
      <c r="G213" s="105"/>
      <c r="H213" s="97">
        <v>0</v>
      </c>
      <c r="I213" s="97">
        <v>0</v>
      </c>
      <c r="J213" s="97">
        <v>66792.350000000006</v>
      </c>
      <c r="K213" s="97">
        <v>66792.350000000006</v>
      </c>
      <c r="L213" s="107"/>
      <c r="M213" s="106"/>
    </row>
    <row r="214" spans="1:13" ht="14.4" x14ac:dyDescent="0.3">
      <c r="A214" s="110" t="s">
        <v>706</v>
      </c>
      <c r="B214" s="109"/>
      <c r="C214" s="109"/>
      <c r="D214" s="109"/>
      <c r="E214" s="109"/>
      <c r="F214" s="109"/>
      <c r="G214" s="111" t="s">
        <v>707</v>
      </c>
      <c r="H214" s="101">
        <v>0</v>
      </c>
      <c r="I214" s="101">
        <v>0</v>
      </c>
      <c r="J214" s="101">
        <v>66792.350000000006</v>
      </c>
      <c r="K214" s="101">
        <v>66792.350000000006</v>
      </c>
      <c r="L214" s="112"/>
      <c r="M214" s="106"/>
    </row>
    <row r="215" spans="1:13" ht="14.4" x14ac:dyDescent="0.3">
      <c r="A215" s="108"/>
      <c r="B215" s="109"/>
      <c r="C215" s="109"/>
      <c r="D215" s="109"/>
      <c r="E215" s="109"/>
      <c r="F215" s="109"/>
      <c r="G215" s="109"/>
      <c r="H215" s="98"/>
      <c r="I215" s="98"/>
      <c r="J215" s="98"/>
      <c r="K215" s="98"/>
      <c r="L215" s="109"/>
      <c r="M215" s="106"/>
    </row>
    <row r="216" spans="1:13" ht="14.4" x14ac:dyDescent="0.3">
      <c r="A216" s="104" t="s">
        <v>708</v>
      </c>
      <c r="B216" s="109"/>
      <c r="C216" s="109"/>
      <c r="D216" s="105" t="s">
        <v>709</v>
      </c>
      <c r="E216" s="105"/>
      <c r="F216" s="105"/>
      <c r="G216" s="105"/>
      <c r="H216" s="97">
        <v>0</v>
      </c>
      <c r="I216" s="97">
        <v>0</v>
      </c>
      <c r="J216" s="97">
        <v>9654554.6899999995</v>
      </c>
      <c r="K216" s="97">
        <v>9654554.6899999995</v>
      </c>
      <c r="L216" s="107"/>
      <c r="M216" s="106"/>
    </row>
    <row r="217" spans="1:13" ht="14.4" x14ac:dyDescent="0.3">
      <c r="A217" s="104" t="s">
        <v>710</v>
      </c>
      <c r="B217" s="109"/>
      <c r="C217" s="109"/>
      <c r="D217" s="109"/>
      <c r="E217" s="105" t="s">
        <v>709</v>
      </c>
      <c r="F217" s="105"/>
      <c r="G217" s="105"/>
      <c r="H217" s="97">
        <v>0</v>
      </c>
      <c r="I217" s="97">
        <v>0</v>
      </c>
      <c r="J217" s="97">
        <v>9654554.6899999995</v>
      </c>
      <c r="K217" s="97">
        <v>9654554.6899999995</v>
      </c>
      <c r="L217" s="107"/>
      <c r="M217" s="106"/>
    </row>
    <row r="218" spans="1:13" ht="14.4" x14ac:dyDescent="0.3">
      <c r="A218" s="104" t="s">
        <v>711</v>
      </c>
      <c r="B218" s="109"/>
      <c r="C218" s="109"/>
      <c r="D218" s="109"/>
      <c r="E218" s="109"/>
      <c r="F218" s="105" t="s">
        <v>712</v>
      </c>
      <c r="G218" s="105"/>
      <c r="H218" s="97">
        <v>0</v>
      </c>
      <c r="I218" s="97">
        <v>0</v>
      </c>
      <c r="J218" s="97">
        <v>9654554.6899999995</v>
      </c>
      <c r="K218" s="97">
        <v>9654554.6899999995</v>
      </c>
      <c r="L218" s="107"/>
      <c r="M218" s="106"/>
    </row>
    <row r="219" spans="1:13" ht="14.4" x14ac:dyDescent="0.3">
      <c r="A219" s="110" t="s">
        <v>713</v>
      </c>
      <c r="B219" s="109"/>
      <c r="C219" s="109"/>
      <c r="D219" s="109"/>
      <c r="E219" s="109"/>
      <c r="F219" s="109"/>
      <c r="G219" s="111" t="s">
        <v>473</v>
      </c>
      <c r="H219" s="101">
        <v>0</v>
      </c>
      <c r="I219" s="101">
        <v>0</v>
      </c>
      <c r="J219" s="101">
        <v>29585</v>
      </c>
      <c r="K219" s="101">
        <v>29585</v>
      </c>
      <c r="L219" s="112"/>
      <c r="M219" s="106"/>
    </row>
    <row r="220" spans="1:13" ht="14.4" x14ac:dyDescent="0.3">
      <c r="A220" s="110" t="s">
        <v>714</v>
      </c>
      <c r="B220" s="109"/>
      <c r="C220" s="109"/>
      <c r="D220" s="109"/>
      <c r="E220" s="109"/>
      <c r="F220" s="109"/>
      <c r="G220" s="111" t="s">
        <v>602</v>
      </c>
      <c r="H220" s="101">
        <v>0</v>
      </c>
      <c r="I220" s="101">
        <v>0</v>
      </c>
      <c r="J220" s="101">
        <v>1267564.69</v>
      </c>
      <c r="K220" s="101">
        <v>1267564.69</v>
      </c>
      <c r="L220" s="112"/>
      <c r="M220" s="106"/>
    </row>
    <row r="221" spans="1:13" ht="14.4" x14ac:dyDescent="0.3">
      <c r="A221" s="110" t="s">
        <v>715</v>
      </c>
      <c r="B221" s="109"/>
      <c r="C221" s="109"/>
      <c r="D221" s="109"/>
      <c r="E221" s="109"/>
      <c r="F221" s="109"/>
      <c r="G221" s="111" t="s">
        <v>993</v>
      </c>
      <c r="H221" s="101">
        <v>0</v>
      </c>
      <c r="I221" s="101">
        <v>0</v>
      </c>
      <c r="J221" s="101">
        <v>35000</v>
      </c>
      <c r="K221" s="101">
        <v>35000</v>
      </c>
      <c r="L221" s="112"/>
      <c r="M221" s="106"/>
    </row>
    <row r="222" spans="1:13" ht="14.4" x14ac:dyDescent="0.3">
      <c r="A222" s="110" t="s">
        <v>716</v>
      </c>
      <c r="B222" s="109"/>
      <c r="C222" s="109"/>
      <c r="D222" s="109"/>
      <c r="E222" s="109"/>
      <c r="F222" s="109"/>
      <c r="G222" s="111" t="s">
        <v>605</v>
      </c>
      <c r="H222" s="101">
        <v>0</v>
      </c>
      <c r="I222" s="101">
        <v>0</v>
      </c>
      <c r="J222" s="101">
        <v>150000</v>
      </c>
      <c r="K222" s="101">
        <v>150000</v>
      </c>
      <c r="L222" s="112"/>
      <c r="M222" s="106"/>
    </row>
    <row r="223" spans="1:13" ht="14.4" x14ac:dyDescent="0.3">
      <c r="A223" s="110" t="s">
        <v>717</v>
      </c>
      <c r="B223" s="109"/>
      <c r="C223" s="109"/>
      <c r="D223" s="109"/>
      <c r="E223" s="109"/>
      <c r="F223" s="109"/>
      <c r="G223" s="111" t="s">
        <v>607</v>
      </c>
      <c r="H223" s="101">
        <v>0</v>
      </c>
      <c r="I223" s="101">
        <v>0</v>
      </c>
      <c r="J223" s="101">
        <v>8172405</v>
      </c>
      <c r="K223" s="101">
        <v>8172405</v>
      </c>
      <c r="L223" s="112"/>
      <c r="M223" s="106"/>
    </row>
    <row r="224" spans="1:13" ht="14.4" x14ac:dyDescent="0.3">
      <c r="A224" s="104"/>
      <c r="B224" s="109"/>
      <c r="C224" s="109"/>
      <c r="D224" s="105"/>
      <c r="E224" s="105"/>
      <c r="F224" s="105"/>
      <c r="G224" s="105"/>
      <c r="H224" s="97"/>
      <c r="I224" s="97"/>
      <c r="J224" s="97"/>
      <c r="K224" s="97"/>
      <c r="L224" s="105"/>
      <c r="M224" s="106"/>
    </row>
    <row r="225" spans="1:13" ht="14.4" x14ac:dyDescent="0.3">
      <c r="A225" s="104">
        <v>3</v>
      </c>
      <c r="B225" s="105" t="s">
        <v>718</v>
      </c>
      <c r="C225" s="105"/>
      <c r="D225" s="105"/>
      <c r="E225" s="105"/>
      <c r="F225" s="105"/>
      <c r="G225" s="105"/>
      <c r="H225" s="97">
        <v>0</v>
      </c>
      <c r="I225" s="97">
        <v>2899513.97</v>
      </c>
      <c r="J225" s="97">
        <v>629632.09</v>
      </c>
      <c r="K225" s="97">
        <v>2269881.88</v>
      </c>
      <c r="L225" s="107"/>
      <c r="M225" s="106"/>
    </row>
    <row r="226" spans="1:13" ht="14.4" x14ac:dyDescent="0.3">
      <c r="A226" s="104" t="s">
        <v>719</v>
      </c>
      <c r="B226" s="108"/>
      <c r="C226" s="105" t="s">
        <v>720</v>
      </c>
      <c r="D226" s="105"/>
      <c r="E226" s="105"/>
      <c r="F226" s="105"/>
      <c r="G226" s="105"/>
      <c r="H226" s="97">
        <v>0</v>
      </c>
      <c r="I226" s="97">
        <v>1655847.48</v>
      </c>
      <c r="J226" s="97">
        <v>615298.76</v>
      </c>
      <c r="K226" s="97">
        <v>1040548.72</v>
      </c>
      <c r="L226" s="107"/>
      <c r="M226" s="106"/>
    </row>
    <row r="227" spans="1:13" ht="14.4" x14ac:dyDescent="0.3">
      <c r="A227" s="104" t="s">
        <v>721</v>
      </c>
      <c r="B227" s="109"/>
      <c r="C227" s="109"/>
      <c r="D227" s="105" t="s">
        <v>722</v>
      </c>
      <c r="E227" s="105"/>
      <c r="F227" s="105"/>
      <c r="G227" s="105"/>
      <c r="H227" s="97">
        <v>0</v>
      </c>
      <c r="I227" s="97">
        <v>1377971.21</v>
      </c>
      <c r="J227" s="97">
        <v>614770.68999999994</v>
      </c>
      <c r="K227" s="97">
        <v>763200.52</v>
      </c>
      <c r="L227" s="107"/>
      <c r="M227" s="106"/>
    </row>
    <row r="228" spans="1:13" ht="14.4" x14ac:dyDescent="0.3">
      <c r="A228" s="104" t="s">
        <v>723</v>
      </c>
      <c r="B228" s="109"/>
      <c r="C228" s="109"/>
      <c r="D228" s="109"/>
      <c r="E228" s="105" t="s">
        <v>724</v>
      </c>
      <c r="F228" s="105"/>
      <c r="G228" s="105"/>
      <c r="H228" s="97">
        <v>0</v>
      </c>
      <c r="I228" s="97">
        <v>28120.48</v>
      </c>
      <c r="J228" s="97">
        <v>7323.86</v>
      </c>
      <c r="K228" s="97">
        <v>20796.62</v>
      </c>
      <c r="L228" s="107"/>
      <c r="M228" s="106"/>
    </row>
    <row r="229" spans="1:13" ht="14.4" x14ac:dyDescent="0.3">
      <c r="A229" s="104" t="s">
        <v>725</v>
      </c>
      <c r="B229" s="109"/>
      <c r="C229" s="109"/>
      <c r="D229" s="109"/>
      <c r="E229" s="109"/>
      <c r="F229" s="105" t="s">
        <v>726</v>
      </c>
      <c r="G229" s="105"/>
      <c r="H229" s="97">
        <v>0</v>
      </c>
      <c r="I229" s="97">
        <v>15715.25</v>
      </c>
      <c r="J229" s="97">
        <v>5503.42</v>
      </c>
      <c r="K229" s="97">
        <v>10211.83</v>
      </c>
      <c r="L229" s="107"/>
      <c r="M229" s="106"/>
    </row>
    <row r="230" spans="1:13" ht="14.4" x14ac:dyDescent="0.3">
      <c r="A230" s="110" t="s">
        <v>727</v>
      </c>
      <c r="B230" s="109"/>
      <c r="C230" s="109"/>
      <c r="D230" s="109"/>
      <c r="E230" s="109"/>
      <c r="F230" s="109"/>
      <c r="G230" s="111" t="s">
        <v>728</v>
      </c>
      <c r="H230" s="101">
        <v>0</v>
      </c>
      <c r="I230" s="101">
        <v>6072</v>
      </c>
      <c r="J230" s="101">
        <v>0</v>
      </c>
      <c r="K230" s="101">
        <v>6072</v>
      </c>
      <c r="L230" s="112"/>
      <c r="M230" s="106"/>
    </row>
    <row r="231" spans="1:13" ht="14.4" x14ac:dyDescent="0.3">
      <c r="A231" s="110" t="s">
        <v>729</v>
      </c>
      <c r="B231" s="109"/>
      <c r="C231" s="109"/>
      <c r="D231" s="109"/>
      <c r="E231" s="109"/>
      <c r="F231" s="109"/>
      <c r="G231" s="111" t="s">
        <v>730</v>
      </c>
      <c r="H231" s="101">
        <v>0</v>
      </c>
      <c r="I231" s="101">
        <v>6413.58</v>
      </c>
      <c r="J231" s="101">
        <v>5497.36</v>
      </c>
      <c r="K231" s="101">
        <v>916.22</v>
      </c>
      <c r="L231" s="111"/>
      <c r="M231" s="106"/>
    </row>
    <row r="232" spans="1:13" ht="14.4" x14ac:dyDescent="0.3">
      <c r="A232" s="110" t="s">
        <v>731</v>
      </c>
      <c r="B232" s="109"/>
      <c r="C232" s="109"/>
      <c r="D232" s="109"/>
      <c r="E232" s="109"/>
      <c r="F232" s="109"/>
      <c r="G232" s="111" t="s">
        <v>732</v>
      </c>
      <c r="H232" s="101">
        <v>0</v>
      </c>
      <c r="I232" s="101">
        <v>295.17</v>
      </c>
      <c r="J232" s="101">
        <v>0</v>
      </c>
      <c r="K232" s="101">
        <v>295.17</v>
      </c>
      <c r="L232" s="111"/>
      <c r="M232" s="106"/>
    </row>
    <row r="233" spans="1:13" ht="14.4" x14ac:dyDescent="0.3">
      <c r="A233" s="110" t="s">
        <v>733</v>
      </c>
      <c r="B233" s="109"/>
      <c r="C233" s="109"/>
      <c r="D233" s="109"/>
      <c r="E233" s="109"/>
      <c r="F233" s="109"/>
      <c r="G233" s="111" t="s">
        <v>734</v>
      </c>
      <c r="H233" s="101">
        <v>0</v>
      </c>
      <c r="I233" s="101">
        <v>1706.67</v>
      </c>
      <c r="J233" s="101">
        <v>0</v>
      </c>
      <c r="K233" s="101">
        <v>1706.67</v>
      </c>
      <c r="L233" s="112"/>
      <c r="M233" s="106"/>
    </row>
    <row r="234" spans="1:13" ht="14.4" x14ac:dyDescent="0.3">
      <c r="A234" s="110" t="s">
        <v>735</v>
      </c>
      <c r="B234" s="109"/>
      <c r="C234" s="109"/>
      <c r="D234" s="109"/>
      <c r="E234" s="109"/>
      <c r="F234" s="109"/>
      <c r="G234" s="111" t="s">
        <v>736</v>
      </c>
      <c r="H234" s="101">
        <v>0</v>
      </c>
      <c r="I234" s="101">
        <v>509.38</v>
      </c>
      <c r="J234" s="101">
        <v>0</v>
      </c>
      <c r="K234" s="101">
        <v>509.38</v>
      </c>
      <c r="L234" s="111"/>
      <c r="M234" s="106"/>
    </row>
    <row r="235" spans="1:13" ht="14.4" x14ac:dyDescent="0.3">
      <c r="A235" s="110" t="s">
        <v>737</v>
      </c>
      <c r="B235" s="109"/>
      <c r="C235" s="109"/>
      <c r="D235" s="109"/>
      <c r="E235" s="109"/>
      <c r="F235" s="109"/>
      <c r="G235" s="111" t="s">
        <v>738</v>
      </c>
      <c r="H235" s="101">
        <v>0</v>
      </c>
      <c r="I235" s="101">
        <v>63.68</v>
      </c>
      <c r="J235" s="101">
        <v>0</v>
      </c>
      <c r="K235" s="101">
        <v>63.68</v>
      </c>
      <c r="L235" s="111"/>
      <c r="M235" s="106"/>
    </row>
    <row r="236" spans="1:13" ht="14.4" x14ac:dyDescent="0.3">
      <c r="A236" s="110" t="s">
        <v>739</v>
      </c>
      <c r="B236" s="109"/>
      <c r="C236" s="109"/>
      <c r="D236" s="109"/>
      <c r="E236" s="109"/>
      <c r="F236" s="109"/>
      <c r="G236" s="111" t="s">
        <v>740</v>
      </c>
      <c r="H236" s="101">
        <v>0</v>
      </c>
      <c r="I236" s="101">
        <v>492.5</v>
      </c>
      <c r="J236" s="101">
        <v>6.06</v>
      </c>
      <c r="K236" s="101">
        <v>486.44</v>
      </c>
      <c r="L236" s="111"/>
      <c r="M236" s="106"/>
    </row>
    <row r="237" spans="1:13" ht="14.4" x14ac:dyDescent="0.3">
      <c r="A237" s="110" t="s">
        <v>741</v>
      </c>
      <c r="B237" s="109"/>
      <c r="C237" s="109"/>
      <c r="D237" s="109"/>
      <c r="E237" s="109"/>
      <c r="F237" s="109"/>
      <c r="G237" s="111" t="s">
        <v>742</v>
      </c>
      <c r="H237" s="101">
        <v>0</v>
      </c>
      <c r="I237" s="101">
        <v>1.71</v>
      </c>
      <c r="J237" s="101">
        <v>0</v>
      </c>
      <c r="K237" s="101">
        <v>1.71</v>
      </c>
      <c r="L237" s="111"/>
      <c r="M237" s="106"/>
    </row>
    <row r="238" spans="1:13" ht="14.4" x14ac:dyDescent="0.3">
      <c r="A238" s="110" t="s">
        <v>996</v>
      </c>
      <c r="B238" s="109"/>
      <c r="C238" s="109"/>
      <c r="D238" s="109"/>
      <c r="E238" s="109"/>
      <c r="F238" s="109"/>
      <c r="G238" s="111" t="s">
        <v>765</v>
      </c>
      <c r="H238" s="101">
        <v>0</v>
      </c>
      <c r="I238" s="101">
        <v>160.56</v>
      </c>
      <c r="J238" s="101">
        <v>0</v>
      </c>
      <c r="K238" s="101">
        <v>160.56</v>
      </c>
      <c r="L238" s="111"/>
      <c r="M238" s="106"/>
    </row>
    <row r="239" spans="1:13" ht="14.4" x14ac:dyDescent="0.3">
      <c r="A239" s="108"/>
      <c r="B239" s="109"/>
      <c r="C239" s="109"/>
      <c r="D239" s="109"/>
      <c r="E239" s="109"/>
      <c r="F239" s="109"/>
      <c r="G239" s="109"/>
      <c r="H239" s="98"/>
      <c r="I239" s="98"/>
      <c r="J239" s="98"/>
      <c r="K239" s="98"/>
      <c r="L239" s="109"/>
      <c r="M239" s="106"/>
    </row>
    <row r="240" spans="1:13" ht="14.4" x14ac:dyDescent="0.3">
      <c r="A240" s="104" t="s">
        <v>743</v>
      </c>
      <c r="B240" s="109"/>
      <c r="C240" s="109"/>
      <c r="D240" s="109"/>
      <c r="E240" s="109"/>
      <c r="F240" s="105" t="s">
        <v>744</v>
      </c>
      <c r="G240" s="105"/>
      <c r="H240" s="97">
        <v>0</v>
      </c>
      <c r="I240" s="97">
        <v>12405.23</v>
      </c>
      <c r="J240" s="97">
        <v>1820.44</v>
      </c>
      <c r="K240" s="97">
        <v>10584.79</v>
      </c>
      <c r="L240" s="107"/>
      <c r="M240" s="106"/>
    </row>
    <row r="241" spans="1:13" ht="14.4" x14ac:dyDescent="0.3">
      <c r="A241" s="110" t="s">
        <v>745</v>
      </c>
      <c r="B241" s="109"/>
      <c r="C241" s="109"/>
      <c r="D241" s="109"/>
      <c r="E241" s="109"/>
      <c r="F241" s="109"/>
      <c r="G241" s="111" t="s">
        <v>728</v>
      </c>
      <c r="H241" s="101">
        <v>0</v>
      </c>
      <c r="I241" s="101">
        <v>6400</v>
      </c>
      <c r="J241" s="101">
        <v>0</v>
      </c>
      <c r="K241" s="101">
        <v>6400</v>
      </c>
      <c r="L241" s="112"/>
      <c r="M241" s="106"/>
    </row>
    <row r="242" spans="1:13" ht="14.4" x14ac:dyDescent="0.3">
      <c r="A242" s="110" t="s">
        <v>746</v>
      </c>
      <c r="B242" s="109"/>
      <c r="C242" s="109"/>
      <c r="D242" s="109"/>
      <c r="E242" s="109"/>
      <c r="F242" s="109"/>
      <c r="G242" s="111" t="s">
        <v>730</v>
      </c>
      <c r="H242" s="101">
        <v>0</v>
      </c>
      <c r="I242" s="101">
        <v>2730.67</v>
      </c>
      <c r="J242" s="101">
        <v>1820.44</v>
      </c>
      <c r="K242" s="101">
        <v>910.23</v>
      </c>
      <c r="L242" s="111"/>
      <c r="M242" s="106"/>
    </row>
    <row r="243" spans="1:13" ht="14.4" x14ac:dyDescent="0.3">
      <c r="A243" s="110" t="s">
        <v>747</v>
      </c>
      <c r="B243" s="109"/>
      <c r="C243" s="109"/>
      <c r="D243" s="109"/>
      <c r="E243" s="109"/>
      <c r="F243" s="109"/>
      <c r="G243" s="111" t="s">
        <v>732</v>
      </c>
      <c r="H243" s="101">
        <v>0</v>
      </c>
      <c r="I243" s="101">
        <v>266.67</v>
      </c>
      <c r="J243" s="101">
        <v>0</v>
      </c>
      <c r="K243" s="101">
        <v>266.67</v>
      </c>
      <c r="L243" s="111"/>
      <c r="M243" s="106"/>
    </row>
    <row r="244" spans="1:13" ht="14.4" x14ac:dyDescent="0.3">
      <c r="A244" s="110" t="s">
        <v>748</v>
      </c>
      <c r="B244" s="109"/>
      <c r="C244" s="109"/>
      <c r="D244" s="109"/>
      <c r="E244" s="109"/>
      <c r="F244" s="109"/>
      <c r="G244" s="111" t="s">
        <v>734</v>
      </c>
      <c r="H244" s="101">
        <v>0</v>
      </c>
      <c r="I244" s="101">
        <v>1333.33</v>
      </c>
      <c r="J244" s="101">
        <v>0</v>
      </c>
      <c r="K244" s="101">
        <v>1333.33</v>
      </c>
      <c r="L244" s="112"/>
      <c r="M244" s="106"/>
    </row>
    <row r="245" spans="1:13" ht="14.4" x14ac:dyDescent="0.3">
      <c r="A245" s="110" t="s">
        <v>749</v>
      </c>
      <c r="B245" s="109"/>
      <c r="C245" s="109"/>
      <c r="D245" s="109"/>
      <c r="E245" s="109"/>
      <c r="F245" s="109"/>
      <c r="G245" s="111" t="s">
        <v>736</v>
      </c>
      <c r="H245" s="101">
        <v>0</v>
      </c>
      <c r="I245" s="101">
        <v>533.33000000000004</v>
      </c>
      <c r="J245" s="101">
        <v>0</v>
      </c>
      <c r="K245" s="101">
        <v>533.33000000000004</v>
      </c>
      <c r="L245" s="111"/>
      <c r="M245" s="106"/>
    </row>
    <row r="246" spans="1:13" ht="14.4" x14ac:dyDescent="0.3">
      <c r="A246" s="110" t="s">
        <v>997</v>
      </c>
      <c r="B246" s="109"/>
      <c r="C246" s="109"/>
      <c r="D246" s="109"/>
      <c r="E246" s="109"/>
      <c r="F246" s="109"/>
      <c r="G246" s="111" t="s">
        <v>740</v>
      </c>
      <c r="H246" s="101">
        <v>0</v>
      </c>
      <c r="I246" s="101">
        <v>978.96</v>
      </c>
      <c r="J246" s="101">
        <v>0</v>
      </c>
      <c r="K246" s="101">
        <v>978.96</v>
      </c>
      <c r="L246" s="111"/>
      <c r="M246" s="106"/>
    </row>
    <row r="247" spans="1:13" ht="14.4" x14ac:dyDescent="0.3">
      <c r="A247" s="110" t="s">
        <v>750</v>
      </c>
      <c r="B247" s="109"/>
      <c r="C247" s="109"/>
      <c r="D247" s="109"/>
      <c r="E247" s="109"/>
      <c r="F247" s="109"/>
      <c r="G247" s="111" t="s">
        <v>742</v>
      </c>
      <c r="H247" s="101">
        <v>0</v>
      </c>
      <c r="I247" s="101">
        <v>1.71</v>
      </c>
      <c r="J247" s="101">
        <v>0</v>
      </c>
      <c r="K247" s="101">
        <v>1.71</v>
      </c>
      <c r="L247" s="111"/>
      <c r="M247" s="106"/>
    </row>
    <row r="248" spans="1:13" ht="14.4" x14ac:dyDescent="0.3">
      <c r="A248" s="110" t="s">
        <v>998</v>
      </c>
      <c r="B248" s="109"/>
      <c r="C248" s="109"/>
      <c r="D248" s="109"/>
      <c r="E248" s="109"/>
      <c r="F248" s="109"/>
      <c r="G248" s="111" t="s">
        <v>765</v>
      </c>
      <c r="H248" s="101">
        <v>0</v>
      </c>
      <c r="I248" s="101">
        <v>160.56</v>
      </c>
      <c r="J248" s="101">
        <v>0</v>
      </c>
      <c r="K248" s="101">
        <v>160.56</v>
      </c>
      <c r="L248" s="111"/>
      <c r="M248" s="106"/>
    </row>
    <row r="249" spans="1:13" ht="14.4" x14ac:dyDescent="0.3">
      <c r="A249" s="108"/>
      <c r="B249" s="109"/>
      <c r="C249" s="109"/>
      <c r="D249" s="109"/>
      <c r="E249" s="109"/>
      <c r="F249" s="109"/>
      <c r="G249" s="109"/>
      <c r="H249" s="98"/>
      <c r="I249" s="98"/>
      <c r="J249" s="98"/>
      <c r="K249" s="98"/>
      <c r="L249" s="109"/>
      <c r="M249" s="106"/>
    </row>
    <row r="250" spans="1:13" ht="14.4" x14ac:dyDescent="0.3">
      <c r="A250" s="104" t="s">
        <v>751</v>
      </c>
      <c r="B250" s="109"/>
      <c r="C250" s="109"/>
      <c r="D250" s="109"/>
      <c r="E250" s="105" t="s">
        <v>752</v>
      </c>
      <c r="F250" s="105"/>
      <c r="G250" s="105"/>
      <c r="H250" s="97">
        <v>0</v>
      </c>
      <c r="I250" s="97">
        <v>1192113.33</v>
      </c>
      <c r="J250" s="97">
        <v>605510.74</v>
      </c>
      <c r="K250" s="97">
        <v>586602.59</v>
      </c>
      <c r="L250" s="107"/>
      <c r="M250" s="106"/>
    </row>
    <row r="251" spans="1:13" ht="14.4" x14ac:dyDescent="0.3">
      <c r="A251" s="104" t="s">
        <v>753</v>
      </c>
      <c r="B251" s="109"/>
      <c r="C251" s="109"/>
      <c r="D251" s="109"/>
      <c r="E251" s="109"/>
      <c r="F251" s="105" t="s">
        <v>726</v>
      </c>
      <c r="G251" s="105"/>
      <c r="H251" s="97">
        <v>0</v>
      </c>
      <c r="I251" s="97">
        <v>272202.90000000002</v>
      </c>
      <c r="J251" s="97">
        <v>102065.55</v>
      </c>
      <c r="K251" s="97">
        <v>170137.35</v>
      </c>
      <c r="L251" s="107"/>
      <c r="M251" s="106"/>
    </row>
    <row r="252" spans="1:13" ht="14.4" x14ac:dyDescent="0.3">
      <c r="A252" s="110" t="s">
        <v>754</v>
      </c>
      <c r="B252" s="109"/>
      <c r="C252" s="109"/>
      <c r="D252" s="109"/>
      <c r="E252" s="109"/>
      <c r="F252" s="109"/>
      <c r="G252" s="111" t="s">
        <v>728</v>
      </c>
      <c r="H252" s="101">
        <v>0</v>
      </c>
      <c r="I252" s="101">
        <v>58805.09</v>
      </c>
      <c r="J252" s="101">
        <v>71.11</v>
      </c>
      <c r="K252" s="101">
        <v>58733.98</v>
      </c>
      <c r="L252" s="112"/>
      <c r="M252" s="106"/>
    </row>
    <row r="253" spans="1:13" ht="14.4" x14ac:dyDescent="0.3">
      <c r="A253" s="110" t="s">
        <v>755</v>
      </c>
      <c r="B253" s="109"/>
      <c r="C253" s="109"/>
      <c r="D253" s="109"/>
      <c r="E253" s="109"/>
      <c r="F253" s="109"/>
      <c r="G253" s="111" t="s">
        <v>730</v>
      </c>
      <c r="H253" s="101">
        <v>0</v>
      </c>
      <c r="I253" s="101">
        <v>111920.92</v>
      </c>
      <c r="J253" s="101">
        <v>99209.8</v>
      </c>
      <c r="K253" s="101">
        <v>12711.12</v>
      </c>
      <c r="L253" s="112"/>
      <c r="M253" s="106"/>
    </row>
    <row r="254" spans="1:13" ht="14.4" x14ac:dyDescent="0.3">
      <c r="A254" s="110" t="s">
        <v>756</v>
      </c>
      <c r="B254" s="109"/>
      <c r="C254" s="109"/>
      <c r="D254" s="109"/>
      <c r="E254" s="109"/>
      <c r="F254" s="109"/>
      <c r="G254" s="111" t="s">
        <v>732</v>
      </c>
      <c r="H254" s="101">
        <v>0</v>
      </c>
      <c r="I254" s="101">
        <v>5491.85</v>
      </c>
      <c r="J254" s="101">
        <v>0</v>
      </c>
      <c r="K254" s="101">
        <v>5491.85</v>
      </c>
      <c r="L254" s="112"/>
      <c r="M254" s="106"/>
    </row>
    <row r="255" spans="1:13" ht="14.4" x14ac:dyDescent="0.3">
      <c r="A255" s="110" t="s">
        <v>757</v>
      </c>
      <c r="B255" s="109"/>
      <c r="C255" s="109"/>
      <c r="D255" s="109"/>
      <c r="E255" s="109"/>
      <c r="F255" s="109"/>
      <c r="G255" s="111" t="s">
        <v>758</v>
      </c>
      <c r="H255" s="101">
        <v>0</v>
      </c>
      <c r="I255" s="101">
        <v>880.33</v>
      </c>
      <c r="J255" s="101">
        <v>0</v>
      </c>
      <c r="K255" s="101">
        <v>880.33</v>
      </c>
      <c r="L255" s="111"/>
      <c r="M255" s="106"/>
    </row>
    <row r="256" spans="1:13" ht="14.4" x14ac:dyDescent="0.3">
      <c r="A256" s="110" t="s">
        <v>759</v>
      </c>
      <c r="B256" s="109"/>
      <c r="C256" s="109"/>
      <c r="D256" s="109"/>
      <c r="E256" s="109"/>
      <c r="F256" s="109"/>
      <c r="G256" s="111" t="s">
        <v>734</v>
      </c>
      <c r="H256" s="101">
        <v>0</v>
      </c>
      <c r="I256" s="101">
        <v>17215.2</v>
      </c>
      <c r="J256" s="101">
        <v>0</v>
      </c>
      <c r="K256" s="101">
        <v>17215.2</v>
      </c>
      <c r="L256" s="112"/>
      <c r="M256" s="106"/>
    </row>
    <row r="257" spans="1:13" ht="14.4" x14ac:dyDescent="0.3">
      <c r="A257" s="110" t="s">
        <v>760</v>
      </c>
      <c r="B257" s="109"/>
      <c r="C257" s="109"/>
      <c r="D257" s="109"/>
      <c r="E257" s="109"/>
      <c r="F257" s="109"/>
      <c r="G257" s="111" t="s">
        <v>736</v>
      </c>
      <c r="H257" s="101">
        <v>0</v>
      </c>
      <c r="I257" s="101">
        <v>5857.51</v>
      </c>
      <c r="J257" s="101">
        <v>0</v>
      </c>
      <c r="K257" s="101">
        <v>5857.51</v>
      </c>
      <c r="L257" s="112"/>
      <c r="M257" s="106"/>
    </row>
    <row r="258" spans="1:13" ht="14.4" x14ac:dyDescent="0.3">
      <c r="A258" s="110" t="s">
        <v>761</v>
      </c>
      <c r="B258" s="109"/>
      <c r="C258" s="109"/>
      <c r="D258" s="109"/>
      <c r="E258" s="109"/>
      <c r="F258" s="109"/>
      <c r="G258" s="111" t="s">
        <v>738</v>
      </c>
      <c r="H258" s="101">
        <v>0</v>
      </c>
      <c r="I258" s="101">
        <v>650.02</v>
      </c>
      <c r="J258" s="101">
        <v>0</v>
      </c>
      <c r="K258" s="101">
        <v>650.02</v>
      </c>
      <c r="L258" s="111"/>
      <c r="M258" s="106"/>
    </row>
    <row r="259" spans="1:13" ht="14.4" x14ac:dyDescent="0.3">
      <c r="A259" s="110" t="s">
        <v>762</v>
      </c>
      <c r="B259" s="109"/>
      <c r="C259" s="109"/>
      <c r="D259" s="109"/>
      <c r="E259" s="109"/>
      <c r="F259" s="109"/>
      <c r="G259" s="111" t="s">
        <v>740</v>
      </c>
      <c r="H259" s="101">
        <v>0</v>
      </c>
      <c r="I259" s="101">
        <v>5116.3500000000004</v>
      </c>
      <c r="J259" s="101">
        <v>1480.97</v>
      </c>
      <c r="K259" s="101">
        <v>3635.38</v>
      </c>
      <c r="L259" s="112"/>
      <c r="M259" s="106"/>
    </row>
    <row r="260" spans="1:13" ht="14.4" x14ac:dyDescent="0.3">
      <c r="A260" s="110" t="s">
        <v>763</v>
      </c>
      <c r="B260" s="109"/>
      <c r="C260" s="109"/>
      <c r="D260" s="109"/>
      <c r="E260" s="109"/>
      <c r="F260" s="109"/>
      <c r="G260" s="111" t="s">
        <v>742</v>
      </c>
      <c r="H260" s="101">
        <v>0</v>
      </c>
      <c r="I260" s="101">
        <v>92.34</v>
      </c>
      <c r="J260" s="101">
        <v>0</v>
      </c>
      <c r="K260" s="101">
        <v>92.34</v>
      </c>
      <c r="L260" s="111"/>
      <c r="M260" s="106"/>
    </row>
    <row r="261" spans="1:13" ht="14.4" x14ac:dyDescent="0.3">
      <c r="A261" s="110" t="s">
        <v>764</v>
      </c>
      <c r="B261" s="109"/>
      <c r="C261" s="109"/>
      <c r="D261" s="109"/>
      <c r="E261" s="109"/>
      <c r="F261" s="109"/>
      <c r="G261" s="111" t="s">
        <v>765</v>
      </c>
      <c r="H261" s="101">
        <v>0</v>
      </c>
      <c r="I261" s="101">
        <v>63076.72</v>
      </c>
      <c r="J261" s="101">
        <v>138.66</v>
      </c>
      <c r="K261" s="101">
        <v>62938.06</v>
      </c>
      <c r="L261" s="112"/>
      <c r="M261" s="106"/>
    </row>
    <row r="262" spans="1:13" ht="14.4" x14ac:dyDescent="0.3">
      <c r="A262" s="110" t="s">
        <v>766</v>
      </c>
      <c r="B262" s="109"/>
      <c r="C262" s="109"/>
      <c r="D262" s="109"/>
      <c r="E262" s="109"/>
      <c r="F262" s="109"/>
      <c r="G262" s="111" t="s">
        <v>767</v>
      </c>
      <c r="H262" s="101">
        <v>0</v>
      </c>
      <c r="I262" s="101">
        <v>2961.61</v>
      </c>
      <c r="J262" s="101">
        <v>1165.01</v>
      </c>
      <c r="K262" s="101">
        <v>1796.6</v>
      </c>
      <c r="L262" s="112"/>
      <c r="M262" s="106"/>
    </row>
    <row r="263" spans="1:13" ht="14.4" x14ac:dyDescent="0.3">
      <c r="A263" s="110" t="s">
        <v>768</v>
      </c>
      <c r="B263" s="109"/>
      <c r="C263" s="109"/>
      <c r="D263" s="109"/>
      <c r="E263" s="109"/>
      <c r="F263" s="109"/>
      <c r="G263" s="111" t="s">
        <v>769</v>
      </c>
      <c r="H263" s="101">
        <v>0</v>
      </c>
      <c r="I263" s="101">
        <v>134.96</v>
      </c>
      <c r="J263" s="101">
        <v>0</v>
      </c>
      <c r="K263" s="101">
        <v>134.96</v>
      </c>
      <c r="L263" s="111"/>
      <c r="M263" s="106"/>
    </row>
    <row r="264" spans="1:13" ht="14.4" x14ac:dyDescent="0.3">
      <c r="A264" s="108"/>
      <c r="B264" s="109"/>
      <c r="C264" s="109"/>
      <c r="D264" s="109"/>
      <c r="E264" s="109"/>
      <c r="F264" s="109"/>
      <c r="G264" s="109"/>
      <c r="H264" s="98"/>
      <c r="I264" s="98"/>
      <c r="J264" s="98"/>
      <c r="K264" s="98"/>
      <c r="L264" s="109"/>
      <c r="M264" s="106"/>
    </row>
    <row r="265" spans="1:13" ht="14.4" x14ac:dyDescent="0.3">
      <c r="A265" s="104" t="s">
        <v>770</v>
      </c>
      <c r="B265" s="109"/>
      <c r="C265" s="109"/>
      <c r="D265" s="109"/>
      <c r="E265" s="109"/>
      <c r="F265" s="105" t="s">
        <v>744</v>
      </c>
      <c r="G265" s="105"/>
      <c r="H265" s="97">
        <v>0</v>
      </c>
      <c r="I265" s="97">
        <v>919910.43</v>
      </c>
      <c r="J265" s="97">
        <v>503445.19</v>
      </c>
      <c r="K265" s="97">
        <v>416465.24</v>
      </c>
      <c r="L265" s="107"/>
      <c r="M265" s="106"/>
    </row>
    <row r="266" spans="1:13" ht="14.4" x14ac:dyDescent="0.3">
      <c r="A266" s="110" t="s">
        <v>771</v>
      </c>
      <c r="B266" s="109"/>
      <c r="C266" s="109"/>
      <c r="D266" s="109"/>
      <c r="E266" s="109"/>
      <c r="F266" s="109"/>
      <c r="G266" s="111" t="s">
        <v>728</v>
      </c>
      <c r="H266" s="101">
        <v>0</v>
      </c>
      <c r="I266" s="101">
        <v>249870.67</v>
      </c>
      <c r="J266" s="101">
        <v>5986.93</v>
      </c>
      <c r="K266" s="101">
        <v>243883.74</v>
      </c>
      <c r="L266" s="112"/>
      <c r="M266" s="106"/>
    </row>
    <row r="267" spans="1:13" ht="14.4" x14ac:dyDescent="0.3">
      <c r="A267" s="110" t="s">
        <v>772</v>
      </c>
      <c r="B267" s="109"/>
      <c r="C267" s="109"/>
      <c r="D267" s="109"/>
      <c r="E267" s="109"/>
      <c r="F267" s="109"/>
      <c r="G267" s="111" t="s">
        <v>730</v>
      </c>
      <c r="H267" s="101">
        <v>0</v>
      </c>
      <c r="I267" s="101">
        <v>492185.65</v>
      </c>
      <c r="J267" s="101">
        <v>478666.35</v>
      </c>
      <c r="K267" s="101">
        <v>13519.3</v>
      </c>
      <c r="L267" s="112"/>
      <c r="M267" s="106"/>
    </row>
    <row r="268" spans="1:13" ht="14.4" x14ac:dyDescent="0.3">
      <c r="A268" s="110" t="s">
        <v>773</v>
      </c>
      <c r="B268" s="109"/>
      <c r="C268" s="109"/>
      <c r="D268" s="109"/>
      <c r="E268" s="109"/>
      <c r="F268" s="109"/>
      <c r="G268" s="111" t="s">
        <v>732</v>
      </c>
      <c r="H268" s="101">
        <v>0</v>
      </c>
      <c r="I268" s="101">
        <v>19752.900000000001</v>
      </c>
      <c r="J268" s="101">
        <v>556.70000000000005</v>
      </c>
      <c r="K268" s="101">
        <v>19196.2</v>
      </c>
      <c r="L268" s="112"/>
      <c r="M268" s="106"/>
    </row>
    <row r="269" spans="1:13" ht="14.4" x14ac:dyDescent="0.3">
      <c r="A269" s="110" t="s">
        <v>774</v>
      </c>
      <c r="B269" s="109"/>
      <c r="C269" s="109"/>
      <c r="D269" s="109"/>
      <c r="E269" s="109"/>
      <c r="F269" s="109"/>
      <c r="G269" s="111" t="s">
        <v>758</v>
      </c>
      <c r="H269" s="101">
        <v>0</v>
      </c>
      <c r="I269" s="101">
        <v>548.33000000000004</v>
      </c>
      <c r="J269" s="101">
        <v>548.33000000000004</v>
      </c>
      <c r="K269" s="101">
        <v>0</v>
      </c>
      <c r="L269" s="111"/>
      <c r="M269" s="106"/>
    </row>
    <row r="270" spans="1:13" ht="14.4" x14ac:dyDescent="0.3">
      <c r="A270" s="110" t="s">
        <v>775</v>
      </c>
      <c r="B270" s="109"/>
      <c r="C270" s="109"/>
      <c r="D270" s="109"/>
      <c r="E270" s="109"/>
      <c r="F270" s="109"/>
      <c r="G270" s="111" t="s">
        <v>734</v>
      </c>
      <c r="H270" s="101">
        <v>0</v>
      </c>
      <c r="I270" s="101">
        <v>70812.81</v>
      </c>
      <c r="J270" s="101">
        <v>0</v>
      </c>
      <c r="K270" s="101">
        <v>70812.81</v>
      </c>
      <c r="L270" s="112"/>
      <c r="M270" s="106"/>
    </row>
    <row r="271" spans="1:13" ht="14.4" x14ac:dyDescent="0.3">
      <c r="A271" s="110" t="s">
        <v>776</v>
      </c>
      <c r="B271" s="109"/>
      <c r="C271" s="109"/>
      <c r="D271" s="109"/>
      <c r="E271" s="109"/>
      <c r="F271" s="109"/>
      <c r="G271" s="111" t="s">
        <v>736</v>
      </c>
      <c r="H271" s="101">
        <v>0</v>
      </c>
      <c r="I271" s="101">
        <v>21146.720000000001</v>
      </c>
      <c r="J271" s="101">
        <v>0</v>
      </c>
      <c r="K271" s="101">
        <v>21146.720000000001</v>
      </c>
      <c r="L271" s="112"/>
      <c r="M271" s="106"/>
    </row>
    <row r="272" spans="1:13" ht="14.4" x14ac:dyDescent="0.3">
      <c r="A272" s="110" t="s">
        <v>777</v>
      </c>
      <c r="B272" s="109"/>
      <c r="C272" s="109"/>
      <c r="D272" s="109"/>
      <c r="E272" s="109"/>
      <c r="F272" s="109"/>
      <c r="G272" s="111" t="s">
        <v>738</v>
      </c>
      <c r="H272" s="101">
        <v>0</v>
      </c>
      <c r="I272" s="101">
        <v>2636.83</v>
      </c>
      <c r="J272" s="101">
        <v>0</v>
      </c>
      <c r="K272" s="101">
        <v>2636.83</v>
      </c>
      <c r="L272" s="112"/>
      <c r="M272" s="106"/>
    </row>
    <row r="273" spans="1:13" ht="14.4" x14ac:dyDescent="0.3">
      <c r="A273" s="110" t="s">
        <v>778</v>
      </c>
      <c r="B273" s="109"/>
      <c r="C273" s="109"/>
      <c r="D273" s="109"/>
      <c r="E273" s="109"/>
      <c r="F273" s="109"/>
      <c r="G273" s="111" t="s">
        <v>740</v>
      </c>
      <c r="H273" s="101">
        <v>0</v>
      </c>
      <c r="I273" s="101">
        <v>34041.279999999999</v>
      </c>
      <c r="J273" s="101">
        <v>9503.82</v>
      </c>
      <c r="K273" s="101">
        <v>24537.46</v>
      </c>
      <c r="L273" s="112"/>
      <c r="M273" s="106"/>
    </row>
    <row r="274" spans="1:13" ht="14.4" x14ac:dyDescent="0.3">
      <c r="A274" s="110" t="s">
        <v>779</v>
      </c>
      <c r="B274" s="109"/>
      <c r="C274" s="109"/>
      <c r="D274" s="109"/>
      <c r="E274" s="109"/>
      <c r="F274" s="109"/>
      <c r="G274" s="111" t="s">
        <v>742</v>
      </c>
      <c r="H274" s="101">
        <v>0</v>
      </c>
      <c r="I274" s="101">
        <v>993.29</v>
      </c>
      <c r="J274" s="101">
        <v>0</v>
      </c>
      <c r="K274" s="101">
        <v>993.29</v>
      </c>
      <c r="L274" s="111"/>
      <c r="M274" s="106"/>
    </row>
    <row r="275" spans="1:13" ht="14.4" x14ac:dyDescent="0.3">
      <c r="A275" s="110" t="s">
        <v>780</v>
      </c>
      <c r="B275" s="109"/>
      <c r="C275" s="109"/>
      <c r="D275" s="109"/>
      <c r="E275" s="109"/>
      <c r="F275" s="109"/>
      <c r="G275" s="111" t="s">
        <v>765</v>
      </c>
      <c r="H275" s="101">
        <v>0</v>
      </c>
      <c r="I275" s="101">
        <v>2533.04</v>
      </c>
      <c r="J275" s="101">
        <v>80.900000000000006</v>
      </c>
      <c r="K275" s="101">
        <v>2452.14</v>
      </c>
      <c r="L275" s="112"/>
      <c r="M275" s="106"/>
    </row>
    <row r="276" spans="1:13" ht="14.4" x14ac:dyDescent="0.3">
      <c r="A276" s="110" t="s">
        <v>781</v>
      </c>
      <c r="B276" s="109"/>
      <c r="C276" s="109"/>
      <c r="D276" s="109"/>
      <c r="E276" s="109"/>
      <c r="F276" s="109"/>
      <c r="G276" s="111" t="s">
        <v>767</v>
      </c>
      <c r="H276" s="101">
        <v>0</v>
      </c>
      <c r="I276" s="101">
        <v>24866.51</v>
      </c>
      <c r="J276" s="101">
        <v>8102.16</v>
      </c>
      <c r="K276" s="101">
        <v>16764.349999999999</v>
      </c>
      <c r="L276" s="112"/>
      <c r="M276" s="106"/>
    </row>
    <row r="277" spans="1:13" ht="14.4" x14ac:dyDescent="0.3">
      <c r="A277" s="110" t="s">
        <v>782</v>
      </c>
      <c r="B277" s="109"/>
      <c r="C277" s="109"/>
      <c r="D277" s="109"/>
      <c r="E277" s="109"/>
      <c r="F277" s="109"/>
      <c r="G277" s="111" t="s">
        <v>769</v>
      </c>
      <c r="H277" s="101">
        <v>0</v>
      </c>
      <c r="I277" s="101">
        <v>522.4</v>
      </c>
      <c r="J277" s="101">
        <v>0</v>
      </c>
      <c r="K277" s="101">
        <v>522.4</v>
      </c>
      <c r="L277" s="111"/>
      <c r="M277" s="106"/>
    </row>
    <row r="278" spans="1:13" ht="14.4" x14ac:dyDescent="0.3">
      <c r="A278" s="108"/>
      <c r="B278" s="109"/>
      <c r="C278" s="109"/>
      <c r="D278" s="109"/>
      <c r="E278" s="109"/>
      <c r="F278" s="109"/>
      <c r="G278" s="109"/>
      <c r="H278" s="98"/>
      <c r="I278" s="98"/>
      <c r="J278" s="98"/>
      <c r="K278" s="98"/>
      <c r="L278" s="109"/>
      <c r="M278" s="106"/>
    </row>
    <row r="279" spans="1:13" ht="14.4" x14ac:dyDescent="0.3">
      <c r="A279" s="104" t="s">
        <v>783</v>
      </c>
      <c r="B279" s="109"/>
      <c r="C279" s="109"/>
      <c r="D279" s="109"/>
      <c r="E279" s="105" t="s">
        <v>784</v>
      </c>
      <c r="F279" s="105"/>
      <c r="G279" s="105"/>
      <c r="H279" s="97">
        <v>0</v>
      </c>
      <c r="I279" s="97">
        <v>157737.4</v>
      </c>
      <c r="J279" s="97">
        <v>1936.09</v>
      </c>
      <c r="K279" s="97">
        <v>155801.31</v>
      </c>
      <c r="L279" s="107"/>
      <c r="M279" s="106"/>
    </row>
    <row r="280" spans="1:13" ht="14.4" x14ac:dyDescent="0.3">
      <c r="A280" s="104" t="s">
        <v>785</v>
      </c>
      <c r="B280" s="109"/>
      <c r="C280" s="109"/>
      <c r="D280" s="109"/>
      <c r="E280" s="109"/>
      <c r="F280" s="105" t="s">
        <v>744</v>
      </c>
      <c r="G280" s="105"/>
      <c r="H280" s="97">
        <v>0</v>
      </c>
      <c r="I280" s="97">
        <v>157737.4</v>
      </c>
      <c r="J280" s="97">
        <v>1936.09</v>
      </c>
      <c r="K280" s="97">
        <v>155801.31</v>
      </c>
      <c r="L280" s="107"/>
      <c r="M280" s="106"/>
    </row>
    <row r="281" spans="1:13" ht="14.4" x14ac:dyDescent="0.3">
      <c r="A281" s="110" t="s">
        <v>786</v>
      </c>
      <c r="B281" s="109"/>
      <c r="C281" s="109"/>
      <c r="D281" s="109"/>
      <c r="E281" s="109"/>
      <c r="F281" s="109"/>
      <c r="G281" s="111" t="s">
        <v>742</v>
      </c>
      <c r="H281" s="101">
        <v>0</v>
      </c>
      <c r="I281" s="101">
        <v>999.18</v>
      </c>
      <c r="J281" s="101">
        <v>0</v>
      </c>
      <c r="K281" s="101">
        <v>999.18</v>
      </c>
      <c r="L281" s="111"/>
      <c r="M281" s="106"/>
    </row>
    <row r="282" spans="1:13" ht="14.4" x14ac:dyDescent="0.3">
      <c r="A282" s="110" t="s">
        <v>787</v>
      </c>
      <c r="B282" s="109"/>
      <c r="C282" s="109"/>
      <c r="D282" s="109"/>
      <c r="E282" s="109"/>
      <c r="F282" s="109"/>
      <c r="G282" s="111" t="s">
        <v>767</v>
      </c>
      <c r="H282" s="101">
        <v>0</v>
      </c>
      <c r="I282" s="101">
        <v>48120.77</v>
      </c>
      <c r="J282" s="101">
        <v>1665.86</v>
      </c>
      <c r="K282" s="101">
        <v>46454.91</v>
      </c>
      <c r="L282" s="112"/>
      <c r="M282" s="106"/>
    </row>
    <row r="283" spans="1:13" ht="14.4" x14ac:dyDescent="0.3">
      <c r="A283" s="110" t="s">
        <v>788</v>
      </c>
      <c r="B283" s="109"/>
      <c r="C283" s="109"/>
      <c r="D283" s="109"/>
      <c r="E283" s="109"/>
      <c r="F283" s="109"/>
      <c r="G283" s="111" t="s">
        <v>789</v>
      </c>
      <c r="H283" s="101">
        <v>0</v>
      </c>
      <c r="I283" s="101">
        <v>108617.45</v>
      </c>
      <c r="J283" s="101">
        <v>270.23</v>
      </c>
      <c r="K283" s="101">
        <v>108347.22</v>
      </c>
      <c r="L283" s="112"/>
      <c r="M283" s="106"/>
    </row>
    <row r="284" spans="1:13" ht="14.4" x14ac:dyDescent="0.3">
      <c r="A284" s="104"/>
      <c r="B284" s="109"/>
      <c r="C284" s="109"/>
      <c r="D284" s="109"/>
      <c r="E284" s="105"/>
      <c r="F284" s="105"/>
      <c r="G284" s="105"/>
      <c r="H284" s="97"/>
      <c r="I284" s="97"/>
      <c r="J284" s="97"/>
      <c r="K284" s="97"/>
      <c r="L284" s="105"/>
      <c r="M284" s="106"/>
    </row>
    <row r="285" spans="1:13" ht="14.4" x14ac:dyDescent="0.3">
      <c r="A285" s="104" t="s">
        <v>790</v>
      </c>
      <c r="B285" s="109"/>
      <c r="C285" s="109"/>
      <c r="D285" s="105" t="s">
        <v>791</v>
      </c>
      <c r="E285" s="105"/>
      <c r="F285" s="105"/>
      <c r="G285" s="105"/>
      <c r="H285" s="97">
        <v>0</v>
      </c>
      <c r="I285" s="97">
        <v>277876.27</v>
      </c>
      <c r="J285" s="97">
        <v>528.07000000000005</v>
      </c>
      <c r="K285" s="97">
        <v>277348.2</v>
      </c>
      <c r="L285" s="107"/>
      <c r="M285" s="106"/>
    </row>
    <row r="286" spans="1:13" ht="14.4" x14ac:dyDescent="0.3">
      <c r="A286" s="104" t="s">
        <v>792</v>
      </c>
      <c r="B286" s="109"/>
      <c r="C286" s="109"/>
      <c r="D286" s="109"/>
      <c r="E286" s="105" t="s">
        <v>791</v>
      </c>
      <c r="F286" s="105"/>
      <c r="G286" s="105"/>
      <c r="H286" s="97">
        <v>0</v>
      </c>
      <c r="I286" s="97">
        <v>277876.27</v>
      </c>
      <c r="J286" s="97">
        <v>528.07000000000005</v>
      </c>
      <c r="K286" s="97">
        <v>277348.2</v>
      </c>
      <c r="L286" s="107"/>
      <c r="M286" s="106"/>
    </row>
    <row r="287" spans="1:13" ht="14.4" x14ac:dyDescent="0.3">
      <c r="A287" s="104" t="s">
        <v>793</v>
      </c>
      <c r="B287" s="109"/>
      <c r="C287" s="109"/>
      <c r="D287" s="109"/>
      <c r="E287" s="109"/>
      <c r="F287" s="105" t="s">
        <v>791</v>
      </c>
      <c r="G287" s="105"/>
      <c r="H287" s="97">
        <v>0</v>
      </c>
      <c r="I287" s="97">
        <v>277876.27</v>
      </c>
      <c r="J287" s="97">
        <v>528.07000000000005</v>
      </c>
      <c r="K287" s="97">
        <v>277348.2</v>
      </c>
      <c r="L287" s="107"/>
      <c r="M287" s="106"/>
    </row>
    <row r="288" spans="1:13" ht="14.4" x14ac:dyDescent="0.3">
      <c r="A288" s="110" t="s">
        <v>794</v>
      </c>
      <c r="B288" s="109"/>
      <c r="C288" s="109"/>
      <c r="D288" s="109"/>
      <c r="E288" s="109"/>
      <c r="F288" s="109"/>
      <c r="G288" s="111" t="s">
        <v>795</v>
      </c>
      <c r="H288" s="101">
        <v>0</v>
      </c>
      <c r="I288" s="101">
        <v>6308.1</v>
      </c>
      <c r="J288" s="101">
        <v>0</v>
      </c>
      <c r="K288" s="101">
        <v>6308.1</v>
      </c>
      <c r="L288" s="112"/>
      <c r="M288" s="106"/>
    </row>
    <row r="289" spans="1:13" ht="14.4" x14ac:dyDescent="0.3">
      <c r="A289" s="110" t="s">
        <v>796</v>
      </c>
      <c r="B289" s="109"/>
      <c r="C289" s="109"/>
      <c r="D289" s="109"/>
      <c r="E289" s="109"/>
      <c r="F289" s="109"/>
      <c r="G289" s="111" t="s">
        <v>797</v>
      </c>
      <c r="H289" s="101">
        <v>0</v>
      </c>
      <c r="I289" s="101">
        <v>1470</v>
      </c>
      <c r="J289" s="101">
        <v>0</v>
      </c>
      <c r="K289" s="101">
        <v>1470</v>
      </c>
      <c r="L289" s="112"/>
      <c r="M289" s="106"/>
    </row>
    <row r="290" spans="1:13" ht="14.4" x14ac:dyDescent="0.3">
      <c r="A290" s="110" t="s">
        <v>798</v>
      </c>
      <c r="B290" s="109"/>
      <c r="C290" s="109"/>
      <c r="D290" s="109"/>
      <c r="E290" s="109"/>
      <c r="F290" s="109"/>
      <c r="G290" s="111" t="s">
        <v>799</v>
      </c>
      <c r="H290" s="101">
        <v>0</v>
      </c>
      <c r="I290" s="101">
        <v>10923.19</v>
      </c>
      <c r="J290" s="101">
        <v>0</v>
      </c>
      <c r="K290" s="101">
        <v>10923.19</v>
      </c>
      <c r="L290" s="112"/>
      <c r="M290" s="106"/>
    </row>
    <row r="291" spans="1:13" ht="14.4" x14ac:dyDescent="0.3">
      <c r="A291" s="110" t="s">
        <v>800</v>
      </c>
      <c r="B291" s="109"/>
      <c r="C291" s="109"/>
      <c r="D291" s="109"/>
      <c r="E291" s="109"/>
      <c r="F291" s="109"/>
      <c r="G291" s="111" t="s">
        <v>801</v>
      </c>
      <c r="H291" s="101">
        <v>0</v>
      </c>
      <c r="I291" s="101">
        <v>58483.519999999997</v>
      </c>
      <c r="J291" s="101">
        <v>0</v>
      </c>
      <c r="K291" s="101">
        <v>58483.519999999997</v>
      </c>
      <c r="L291" s="112"/>
      <c r="M291" s="106"/>
    </row>
    <row r="292" spans="1:13" ht="14.4" x14ac:dyDescent="0.3">
      <c r="A292" s="110" t="s">
        <v>802</v>
      </c>
      <c r="B292" s="109"/>
      <c r="C292" s="109"/>
      <c r="D292" s="109"/>
      <c r="E292" s="109"/>
      <c r="F292" s="109"/>
      <c r="G292" s="111" t="s">
        <v>803</v>
      </c>
      <c r="H292" s="101">
        <v>0</v>
      </c>
      <c r="I292" s="101">
        <v>9282.65</v>
      </c>
      <c r="J292" s="101">
        <v>528.07000000000005</v>
      </c>
      <c r="K292" s="101">
        <v>8754.58</v>
      </c>
      <c r="L292" s="112"/>
      <c r="M292" s="106"/>
    </row>
    <row r="293" spans="1:13" ht="14.4" x14ac:dyDescent="0.3">
      <c r="A293" s="110" t="s">
        <v>804</v>
      </c>
      <c r="B293" s="109"/>
      <c r="C293" s="109"/>
      <c r="D293" s="109"/>
      <c r="E293" s="109"/>
      <c r="F293" s="109"/>
      <c r="G293" s="111" t="s">
        <v>805</v>
      </c>
      <c r="H293" s="101">
        <v>0</v>
      </c>
      <c r="I293" s="101">
        <v>173802.45</v>
      </c>
      <c r="J293" s="101">
        <v>0</v>
      </c>
      <c r="K293" s="101">
        <v>173802.45</v>
      </c>
      <c r="L293" s="112"/>
      <c r="M293" s="106"/>
    </row>
    <row r="294" spans="1:13" ht="14.4" x14ac:dyDescent="0.3">
      <c r="A294" s="110" t="s">
        <v>806</v>
      </c>
      <c r="B294" s="109"/>
      <c r="C294" s="109"/>
      <c r="D294" s="109"/>
      <c r="E294" s="109"/>
      <c r="F294" s="109"/>
      <c r="G294" s="111" t="s">
        <v>807</v>
      </c>
      <c r="H294" s="101">
        <v>0</v>
      </c>
      <c r="I294" s="101">
        <v>720</v>
      </c>
      <c r="J294" s="101">
        <v>0</v>
      </c>
      <c r="K294" s="101">
        <v>720</v>
      </c>
      <c r="L294" s="111"/>
      <c r="M294" s="106"/>
    </row>
    <row r="295" spans="1:13" ht="14.4" x14ac:dyDescent="0.3">
      <c r="A295" s="110" t="s">
        <v>808</v>
      </c>
      <c r="B295" s="109"/>
      <c r="C295" s="109"/>
      <c r="D295" s="109"/>
      <c r="E295" s="109"/>
      <c r="F295" s="109"/>
      <c r="G295" s="111" t="s">
        <v>809</v>
      </c>
      <c r="H295" s="101">
        <v>0</v>
      </c>
      <c r="I295" s="101">
        <v>16886.36</v>
      </c>
      <c r="J295" s="101">
        <v>0</v>
      </c>
      <c r="K295" s="101">
        <v>16886.36</v>
      </c>
      <c r="L295" s="112"/>
      <c r="M295" s="106"/>
    </row>
    <row r="296" spans="1:13" ht="14.4" x14ac:dyDescent="0.3">
      <c r="A296" s="108"/>
      <c r="B296" s="109"/>
      <c r="C296" s="109"/>
      <c r="D296" s="109"/>
      <c r="E296" s="109"/>
      <c r="F296" s="109"/>
      <c r="G296" s="109"/>
      <c r="H296" s="98"/>
      <c r="I296" s="98"/>
      <c r="J296" s="98"/>
      <c r="K296" s="98"/>
      <c r="L296" s="109"/>
      <c r="M296" s="106"/>
    </row>
    <row r="297" spans="1:13" ht="14.4" x14ac:dyDescent="0.3">
      <c r="A297" s="104" t="s">
        <v>810</v>
      </c>
      <c r="B297" s="108"/>
      <c r="C297" s="105" t="s">
        <v>811</v>
      </c>
      <c r="D297" s="105"/>
      <c r="E297" s="105"/>
      <c r="F297" s="105"/>
      <c r="G297" s="105"/>
      <c r="H297" s="97">
        <v>0</v>
      </c>
      <c r="I297" s="97">
        <v>122462.73</v>
      </c>
      <c r="J297" s="97">
        <v>0</v>
      </c>
      <c r="K297" s="97">
        <v>122462.73</v>
      </c>
      <c r="L297" s="107"/>
      <c r="M297" s="106"/>
    </row>
    <row r="298" spans="1:13" ht="14.4" x14ac:dyDescent="0.3">
      <c r="A298" s="104" t="s">
        <v>812</v>
      </c>
      <c r="B298" s="109"/>
      <c r="C298" s="109"/>
      <c r="D298" s="105" t="s">
        <v>811</v>
      </c>
      <c r="E298" s="105"/>
      <c r="F298" s="105"/>
      <c r="G298" s="105"/>
      <c r="H298" s="97">
        <v>0</v>
      </c>
      <c r="I298" s="97">
        <v>122462.73</v>
      </c>
      <c r="J298" s="97">
        <v>0</v>
      </c>
      <c r="K298" s="97">
        <v>122462.73</v>
      </c>
      <c r="L298" s="107"/>
      <c r="M298" s="106"/>
    </row>
    <row r="299" spans="1:13" ht="14.4" x14ac:dyDescent="0.3">
      <c r="A299" s="104" t="s">
        <v>813</v>
      </c>
      <c r="B299" s="109"/>
      <c r="C299" s="109"/>
      <c r="D299" s="109"/>
      <c r="E299" s="105" t="s">
        <v>811</v>
      </c>
      <c r="F299" s="105"/>
      <c r="G299" s="105"/>
      <c r="H299" s="97">
        <v>0</v>
      </c>
      <c r="I299" s="97">
        <v>122462.73</v>
      </c>
      <c r="J299" s="97">
        <v>0</v>
      </c>
      <c r="K299" s="97">
        <v>122462.73</v>
      </c>
      <c r="L299" s="107"/>
      <c r="M299" s="106"/>
    </row>
    <row r="300" spans="1:13" ht="14.4" x14ac:dyDescent="0.3">
      <c r="A300" s="104" t="s">
        <v>814</v>
      </c>
      <c r="B300" s="109"/>
      <c r="C300" s="109"/>
      <c r="D300" s="109"/>
      <c r="E300" s="109"/>
      <c r="F300" s="105" t="s">
        <v>815</v>
      </c>
      <c r="G300" s="105"/>
      <c r="H300" s="97">
        <v>0</v>
      </c>
      <c r="I300" s="97">
        <v>71666.47</v>
      </c>
      <c r="J300" s="97">
        <v>0</v>
      </c>
      <c r="K300" s="97">
        <v>71666.47</v>
      </c>
      <c r="L300" s="107"/>
      <c r="M300" s="106"/>
    </row>
    <row r="301" spans="1:13" ht="14.4" x14ac:dyDescent="0.3">
      <c r="A301" s="110" t="s">
        <v>816</v>
      </c>
      <c r="B301" s="109"/>
      <c r="C301" s="109"/>
      <c r="D301" s="109"/>
      <c r="E301" s="109"/>
      <c r="F301" s="109"/>
      <c r="G301" s="111" t="s">
        <v>817</v>
      </c>
      <c r="H301" s="101">
        <v>0</v>
      </c>
      <c r="I301" s="101">
        <v>31901.94</v>
      </c>
      <c r="J301" s="101">
        <v>0</v>
      </c>
      <c r="K301" s="101">
        <v>31901.94</v>
      </c>
      <c r="L301" s="112"/>
      <c r="M301" s="106"/>
    </row>
    <row r="302" spans="1:13" ht="14.4" x14ac:dyDescent="0.3">
      <c r="A302" s="110" t="s">
        <v>818</v>
      </c>
      <c r="B302" s="109"/>
      <c r="C302" s="109"/>
      <c r="D302" s="109"/>
      <c r="E302" s="109"/>
      <c r="F302" s="109"/>
      <c r="G302" s="111" t="s">
        <v>819</v>
      </c>
      <c r="H302" s="101">
        <v>0</v>
      </c>
      <c r="I302" s="101">
        <v>33515.42</v>
      </c>
      <c r="J302" s="101">
        <v>0</v>
      </c>
      <c r="K302" s="101">
        <v>33515.42</v>
      </c>
      <c r="L302" s="112"/>
      <c r="M302" s="106"/>
    </row>
    <row r="303" spans="1:13" ht="14.4" x14ac:dyDescent="0.3">
      <c r="A303" s="110" t="s">
        <v>820</v>
      </c>
      <c r="B303" s="109"/>
      <c r="C303" s="109"/>
      <c r="D303" s="109"/>
      <c r="E303" s="109"/>
      <c r="F303" s="109"/>
      <c r="G303" s="111" t="s">
        <v>821</v>
      </c>
      <c r="H303" s="101">
        <v>0</v>
      </c>
      <c r="I303" s="101">
        <v>6249.11</v>
      </c>
      <c r="J303" s="101">
        <v>0</v>
      </c>
      <c r="K303" s="101">
        <v>6249.11</v>
      </c>
      <c r="L303" s="112"/>
      <c r="M303" s="106"/>
    </row>
    <row r="304" spans="1:13" ht="14.4" x14ac:dyDescent="0.3">
      <c r="A304" s="108"/>
      <c r="B304" s="109"/>
      <c r="C304" s="109"/>
      <c r="D304" s="109"/>
      <c r="E304" s="109"/>
      <c r="F304" s="109"/>
      <c r="G304" s="109"/>
      <c r="H304" s="98"/>
      <c r="I304" s="98"/>
      <c r="J304" s="98"/>
      <c r="K304" s="98"/>
      <c r="L304" s="109"/>
      <c r="M304" s="106"/>
    </row>
    <row r="305" spans="1:13" ht="14.4" x14ac:dyDescent="0.3">
      <c r="A305" s="104" t="s">
        <v>822</v>
      </c>
      <c r="B305" s="109"/>
      <c r="C305" s="109"/>
      <c r="D305" s="109"/>
      <c r="E305" s="109"/>
      <c r="F305" s="105" t="s">
        <v>823</v>
      </c>
      <c r="G305" s="105"/>
      <c r="H305" s="97">
        <v>0</v>
      </c>
      <c r="I305" s="97">
        <v>28165.55</v>
      </c>
      <c r="J305" s="97">
        <v>0</v>
      </c>
      <c r="K305" s="97">
        <v>28165.55</v>
      </c>
      <c r="L305" s="107"/>
      <c r="M305" s="106"/>
    </row>
    <row r="306" spans="1:13" ht="14.4" x14ac:dyDescent="0.3">
      <c r="A306" s="110" t="s">
        <v>824</v>
      </c>
      <c r="B306" s="109"/>
      <c r="C306" s="109"/>
      <c r="D306" s="109"/>
      <c r="E306" s="109"/>
      <c r="F306" s="109"/>
      <c r="G306" s="111" t="s">
        <v>825</v>
      </c>
      <c r="H306" s="101">
        <v>0</v>
      </c>
      <c r="I306" s="101">
        <v>21384.3</v>
      </c>
      <c r="J306" s="101">
        <v>0</v>
      </c>
      <c r="K306" s="101">
        <v>21384.3</v>
      </c>
      <c r="L306" s="112"/>
      <c r="M306" s="106"/>
    </row>
    <row r="307" spans="1:13" ht="14.4" x14ac:dyDescent="0.3">
      <c r="A307" s="110" t="s">
        <v>826</v>
      </c>
      <c r="B307" s="109"/>
      <c r="C307" s="109"/>
      <c r="D307" s="109"/>
      <c r="E307" s="109"/>
      <c r="F307" s="109"/>
      <c r="G307" s="111" t="s">
        <v>827</v>
      </c>
      <c r="H307" s="101">
        <v>0</v>
      </c>
      <c r="I307" s="101">
        <v>3159.05</v>
      </c>
      <c r="J307" s="101">
        <v>0</v>
      </c>
      <c r="K307" s="101">
        <v>3159.05</v>
      </c>
      <c r="L307" s="112"/>
      <c r="M307" s="106"/>
    </row>
    <row r="308" spans="1:13" ht="14.4" x14ac:dyDescent="0.3">
      <c r="A308" s="110" t="s">
        <v>828</v>
      </c>
      <c r="B308" s="109"/>
      <c r="C308" s="109"/>
      <c r="D308" s="109"/>
      <c r="E308" s="109"/>
      <c r="F308" s="109"/>
      <c r="G308" s="111" t="s">
        <v>829</v>
      </c>
      <c r="H308" s="101">
        <v>0</v>
      </c>
      <c r="I308" s="101">
        <v>244</v>
      </c>
      <c r="J308" s="101">
        <v>0</v>
      </c>
      <c r="K308" s="101">
        <v>244</v>
      </c>
      <c r="L308" s="111"/>
      <c r="M308" s="106"/>
    </row>
    <row r="309" spans="1:13" ht="14.4" x14ac:dyDescent="0.3">
      <c r="A309" s="110" t="s">
        <v>830</v>
      </c>
      <c r="B309" s="109"/>
      <c r="C309" s="109"/>
      <c r="D309" s="109"/>
      <c r="E309" s="109"/>
      <c r="F309" s="109"/>
      <c r="G309" s="111" t="s">
        <v>831</v>
      </c>
      <c r="H309" s="101">
        <v>0</v>
      </c>
      <c r="I309" s="101">
        <v>3378.2</v>
      </c>
      <c r="J309" s="101">
        <v>0</v>
      </c>
      <c r="K309" s="101">
        <v>3378.2</v>
      </c>
      <c r="L309" s="112"/>
      <c r="M309" s="106"/>
    </row>
    <row r="310" spans="1:13" ht="14.4" x14ac:dyDescent="0.3">
      <c r="A310" s="108"/>
      <c r="B310" s="109"/>
      <c r="C310" s="109"/>
      <c r="D310" s="109"/>
      <c r="E310" s="109"/>
      <c r="F310" s="109"/>
      <c r="G310" s="109"/>
      <c r="H310" s="98"/>
      <c r="I310" s="98"/>
      <c r="J310" s="98"/>
      <c r="K310" s="98"/>
      <c r="L310" s="109"/>
      <c r="M310" s="106"/>
    </row>
    <row r="311" spans="1:13" ht="14.4" x14ac:dyDescent="0.3">
      <c r="A311" s="104" t="s">
        <v>832</v>
      </c>
      <c r="B311" s="109"/>
      <c r="C311" s="109"/>
      <c r="D311" s="109"/>
      <c r="E311" s="109"/>
      <c r="F311" s="105" t="s">
        <v>833</v>
      </c>
      <c r="G311" s="105"/>
      <c r="H311" s="97">
        <v>0</v>
      </c>
      <c r="I311" s="97">
        <v>7086.15</v>
      </c>
      <c r="J311" s="97">
        <v>0</v>
      </c>
      <c r="K311" s="97">
        <v>7086.15</v>
      </c>
      <c r="L311" s="107"/>
      <c r="M311" s="106"/>
    </row>
    <row r="312" spans="1:13" ht="14.4" x14ac:dyDescent="0.3">
      <c r="A312" s="110" t="s">
        <v>834</v>
      </c>
      <c r="B312" s="109"/>
      <c r="C312" s="109"/>
      <c r="D312" s="109"/>
      <c r="E312" s="109"/>
      <c r="F312" s="109"/>
      <c r="G312" s="111" t="s">
        <v>659</v>
      </c>
      <c r="H312" s="101">
        <v>0</v>
      </c>
      <c r="I312" s="101">
        <v>1549.7</v>
      </c>
      <c r="J312" s="101">
        <v>0</v>
      </c>
      <c r="K312" s="101">
        <v>1549.7</v>
      </c>
      <c r="L312" s="112"/>
      <c r="M312" s="106"/>
    </row>
    <row r="313" spans="1:13" ht="14.4" x14ac:dyDescent="0.3">
      <c r="A313" s="110" t="s">
        <v>835</v>
      </c>
      <c r="B313" s="109"/>
      <c r="C313" s="109"/>
      <c r="D313" s="109"/>
      <c r="E313" s="109"/>
      <c r="F313" s="109"/>
      <c r="G313" s="111" t="s">
        <v>836</v>
      </c>
      <c r="H313" s="101">
        <v>0</v>
      </c>
      <c r="I313" s="101">
        <v>4807.97</v>
      </c>
      <c r="J313" s="101">
        <v>0</v>
      </c>
      <c r="K313" s="101">
        <v>4807.97</v>
      </c>
      <c r="L313" s="112"/>
      <c r="M313" s="106"/>
    </row>
    <row r="314" spans="1:13" ht="14.4" x14ac:dyDescent="0.3">
      <c r="A314" s="110" t="s">
        <v>837</v>
      </c>
      <c r="B314" s="109"/>
      <c r="C314" s="109"/>
      <c r="D314" s="109"/>
      <c r="E314" s="109"/>
      <c r="F314" s="109"/>
      <c r="G314" s="111" t="s">
        <v>838</v>
      </c>
      <c r="H314" s="101">
        <v>0</v>
      </c>
      <c r="I314" s="101">
        <v>452.26</v>
      </c>
      <c r="J314" s="101">
        <v>0</v>
      </c>
      <c r="K314" s="101">
        <v>452.26</v>
      </c>
      <c r="L314" s="111"/>
      <c r="M314" s="106"/>
    </row>
    <row r="315" spans="1:13" ht="14.4" x14ac:dyDescent="0.3">
      <c r="A315" s="110" t="s">
        <v>839</v>
      </c>
      <c r="B315" s="109"/>
      <c r="C315" s="109"/>
      <c r="D315" s="109"/>
      <c r="E315" s="109"/>
      <c r="F315" s="109"/>
      <c r="G315" s="111" t="s">
        <v>840</v>
      </c>
      <c r="H315" s="101">
        <v>0</v>
      </c>
      <c r="I315" s="101">
        <v>276.22000000000003</v>
      </c>
      <c r="J315" s="101">
        <v>0</v>
      </c>
      <c r="K315" s="101">
        <v>276.22000000000003</v>
      </c>
      <c r="L315" s="111"/>
      <c r="M315" s="106"/>
    </row>
    <row r="316" spans="1:13" ht="14.4" x14ac:dyDescent="0.3">
      <c r="A316" s="108"/>
      <c r="B316" s="109"/>
      <c r="C316" s="109"/>
      <c r="D316" s="109"/>
      <c r="E316" s="109"/>
      <c r="F316" s="109"/>
      <c r="G316" s="109"/>
      <c r="H316" s="98"/>
      <c r="I316" s="98"/>
      <c r="J316" s="98"/>
      <c r="K316" s="98"/>
      <c r="L316" s="109"/>
      <c r="M316" s="106"/>
    </row>
    <row r="317" spans="1:13" ht="14.4" x14ac:dyDescent="0.3">
      <c r="A317" s="104" t="s">
        <v>841</v>
      </c>
      <c r="B317" s="109"/>
      <c r="C317" s="109"/>
      <c r="D317" s="109"/>
      <c r="E317" s="109"/>
      <c r="F317" s="105" t="s">
        <v>842</v>
      </c>
      <c r="G317" s="105"/>
      <c r="H317" s="97">
        <v>0</v>
      </c>
      <c r="I317" s="97">
        <v>15544.56</v>
      </c>
      <c r="J317" s="97">
        <v>0</v>
      </c>
      <c r="K317" s="97">
        <v>15544.56</v>
      </c>
      <c r="L317" s="107"/>
      <c r="M317" s="106"/>
    </row>
    <row r="318" spans="1:13" ht="14.4" x14ac:dyDescent="0.3">
      <c r="A318" s="110" t="s">
        <v>843</v>
      </c>
      <c r="B318" s="109"/>
      <c r="C318" s="109"/>
      <c r="D318" s="109"/>
      <c r="E318" s="109"/>
      <c r="F318" s="109"/>
      <c r="G318" s="111" t="s">
        <v>844</v>
      </c>
      <c r="H318" s="101">
        <v>0</v>
      </c>
      <c r="I318" s="101">
        <v>22.8</v>
      </c>
      <c r="J318" s="101">
        <v>0</v>
      </c>
      <c r="K318" s="101">
        <v>22.8</v>
      </c>
      <c r="L318" s="111"/>
      <c r="M318" s="106"/>
    </row>
    <row r="319" spans="1:13" ht="14.4" x14ac:dyDescent="0.3">
      <c r="A319" s="110" t="s">
        <v>845</v>
      </c>
      <c r="B319" s="109"/>
      <c r="C319" s="109"/>
      <c r="D319" s="109"/>
      <c r="E319" s="109"/>
      <c r="F319" s="109"/>
      <c r="G319" s="111" t="s">
        <v>846</v>
      </c>
      <c r="H319" s="101">
        <v>0</v>
      </c>
      <c r="I319" s="101">
        <v>12</v>
      </c>
      <c r="J319" s="101">
        <v>0</v>
      </c>
      <c r="K319" s="101">
        <v>12</v>
      </c>
      <c r="L319" s="111"/>
      <c r="M319" s="106"/>
    </row>
    <row r="320" spans="1:13" ht="14.4" x14ac:dyDescent="0.3">
      <c r="A320" s="110" t="s">
        <v>847</v>
      </c>
      <c r="B320" s="109"/>
      <c r="C320" s="109"/>
      <c r="D320" s="109"/>
      <c r="E320" s="109"/>
      <c r="F320" s="109"/>
      <c r="G320" s="111" t="s">
        <v>848</v>
      </c>
      <c r="H320" s="101">
        <v>0</v>
      </c>
      <c r="I320" s="101">
        <v>389.73</v>
      </c>
      <c r="J320" s="101">
        <v>0</v>
      </c>
      <c r="K320" s="101">
        <v>389.73</v>
      </c>
      <c r="L320" s="111"/>
      <c r="M320" s="106"/>
    </row>
    <row r="321" spans="1:13" ht="14.4" x14ac:dyDescent="0.3">
      <c r="A321" s="110" t="s">
        <v>849</v>
      </c>
      <c r="B321" s="109"/>
      <c r="C321" s="109"/>
      <c r="D321" s="109"/>
      <c r="E321" s="109"/>
      <c r="F321" s="109"/>
      <c r="G321" s="111" t="s">
        <v>850</v>
      </c>
      <c r="H321" s="101">
        <v>0</v>
      </c>
      <c r="I321" s="101">
        <v>14800.89</v>
      </c>
      <c r="J321" s="101">
        <v>0</v>
      </c>
      <c r="K321" s="101">
        <v>14800.89</v>
      </c>
      <c r="L321" s="112"/>
      <c r="M321" s="106"/>
    </row>
    <row r="322" spans="1:13" ht="14.4" x14ac:dyDescent="0.3">
      <c r="A322" s="110" t="s">
        <v>851</v>
      </c>
      <c r="B322" s="109"/>
      <c r="C322" s="109"/>
      <c r="D322" s="109"/>
      <c r="E322" s="109"/>
      <c r="F322" s="109"/>
      <c r="G322" s="111" t="s">
        <v>852</v>
      </c>
      <c r="H322" s="101">
        <v>0</v>
      </c>
      <c r="I322" s="101">
        <v>319.14</v>
      </c>
      <c r="J322" s="101">
        <v>0</v>
      </c>
      <c r="K322" s="101">
        <v>319.14</v>
      </c>
      <c r="L322" s="111"/>
      <c r="M322" s="106"/>
    </row>
    <row r="323" spans="1:13" ht="14.4" x14ac:dyDescent="0.3">
      <c r="A323" s="108"/>
      <c r="B323" s="109"/>
      <c r="C323" s="109"/>
      <c r="D323" s="109"/>
      <c r="E323" s="109"/>
      <c r="F323" s="109"/>
      <c r="G323" s="109"/>
      <c r="H323" s="98"/>
      <c r="I323" s="98"/>
      <c r="J323" s="98"/>
      <c r="K323" s="98"/>
      <c r="L323" s="109"/>
      <c r="M323" s="106"/>
    </row>
    <row r="324" spans="1:13" ht="14.4" x14ac:dyDescent="0.3">
      <c r="A324" s="104" t="s">
        <v>853</v>
      </c>
      <c r="B324" s="108"/>
      <c r="C324" s="105" t="s">
        <v>854</v>
      </c>
      <c r="D324" s="105"/>
      <c r="E324" s="105"/>
      <c r="F324" s="105"/>
      <c r="G324" s="105"/>
      <c r="H324" s="97">
        <v>0</v>
      </c>
      <c r="I324" s="97">
        <v>20736.72</v>
      </c>
      <c r="J324" s="97">
        <v>0</v>
      </c>
      <c r="K324" s="97">
        <v>20736.72</v>
      </c>
      <c r="L324" s="107"/>
      <c r="M324" s="106"/>
    </row>
    <row r="325" spans="1:13" ht="14.4" x14ac:dyDescent="0.3">
      <c r="A325" s="104" t="s">
        <v>855</v>
      </c>
      <c r="B325" s="109"/>
      <c r="C325" s="109"/>
      <c r="D325" s="105" t="s">
        <v>854</v>
      </c>
      <c r="E325" s="105"/>
      <c r="F325" s="105"/>
      <c r="G325" s="105"/>
      <c r="H325" s="97">
        <v>0</v>
      </c>
      <c r="I325" s="97">
        <v>20736.72</v>
      </c>
      <c r="J325" s="97">
        <v>0</v>
      </c>
      <c r="K325" s="97">
        <v>20736.72</v>
      </c>
      <c r="L325" s="107"/>
      <c r="M325" s="106"/>
    </row>
    <row r="326" spans="1:13" ht="14.4" x14ac:dyDescent="0.3">
      <c r="A326" s="104" t="s">
        <v>856</v>
      </c>
      <c r="B326" s="109"/>
      <c r="C326" s="109"/>
      <c r="D326" s="109"/>
      <c r="E326" s="105" t="s">
        <v>854</v>
      </c>
      <c r="F326" s="105"/>
      <c r="G326" s="105"/>
      <c r="H326" s="97">
        <v>0</v>
      </c>
      <c r="I326" s="97">
        <v>20736.72</v>
      </c>
      <c r="J326" s="97">
        <v>0</v>
      </c>
      <c r="K326" s="97">
        <v>20736.72</v>
      </c>
      <c r="L326" s="107"/>
      <c r="M326" s="106"/>
    </row>
    <row r="327" spans="1:13" ht="14.4" x14ac:dyDescent="0.3">
      <c r="A327" s="104" t="s">
        <v>857</v>
      </c>
      <c r="B327" s="109"/>
      <c r="C327" s="109"/>
      <c r="D327" s="109"/>
      <c r="E327" s="109"/>
      <c r="F327" s="105" t="s">
        <v>858</v>
      </c>
      <c r="G327" s="105"/>
      <c r="H327" s="97">
        <v>0</v>
      </c>
      <c r="I327" s="97">
        <v>20585.009999999998</v>
      </c>
      <c r="J327" s="97">
        <v>0</v>
      </c>
      <c r="K327" s="97">
        <v>20585.009999999998</v>
      </c>
      <c r="L327" s="107"/>
      <c r="M327" s="106"/>
    </row>
    <row r="328" spans="1:13" ht="14.4" x14ac:dyDescent="0.3">
      <c r="A328" s="110" t="s">
        <v>859</v>
      </c>
      <c r="B328" s="109"/>
      <c r="C328" s="109"/>
      <c r="D328" s="109"/>
      <c r="E328" s="109"/>
      <c r="F328" s="109"/>
      <c r="G328" s="111" t="s">
        <v>860</v>
      </c>
      <c r="H328" s="101">
        <v>0</v>
      </c>
      <c r="I328" s="101">
        <v>11723.03</v>
      </c>
      <c r="J328" s="101">
        <v>0</v>
      </c>
      <c r="K328" s="101">
        <v>11723.03</v>
      </c>
      <c r="L328" s="112"/>
      <c r="M328" s="106"/>
    </row>
    <row r="329" spans="1:13" ht="14.4" x14ac:dyDescent="0.3">
      <c r="A329" s="110" t="s">
        <v>861</v>
      </c>
      <c r="B329" s="109"/>
      <c r="C329" s="109"/>
      <c r="D329" s="109"/>
      <c r="E329" s="109"/>
      <c r="F329" s="109"/>
      <c r="G329" s="111" t="s">
        <v>862</v>
      </c>
      <c r="H329" s="101">
        <v>0</v>
      </c>
      <c r="I329" s="101">
        <v>3160</v>
      </c>
      <c r="J329" s="101">
        <v>0</v>
      </c>
      <c r="K329" s="101">
        <v>3160</v>
      </c>
      <c r="L329" s="112"/>
      <c r="M329" s="106"/>
    </row>
    <row r="330" spans="1:13" ht="14.4" x14ac:dyDescent="0.3">
      <c r="A330" s="110" t="s">
        <v>863</v>
      </c>
      <c r="B330" s="109"/>
      <c r="C330" s="109"/>
      <c r="D330" s="109"/>
      <c r="E330" s="109"/>
      <c r="F330" s="109"/>
      <c r="G330" s="111" t="s">
        <v>864</v>
      </c>
      <c r="H330" s="101">
        <v>0</v>
      </c>
      <c r="I330" s="101">
        <v>80</v>
      </c>
      <c r="J330" s="101">
        <v>0</v>
      </c>
      <c r="K330" s="101">
        <v>80</v>
      </c>
      <c r="L330" s="111"/>
      <c r="M330" s="106"/>
    </row>
    <row r="331" spans="1:13" ht="14.4" x14ac:dyDescent="0.3">
      <c r="A331" s="110" t="s">
        <v>865</v>
      </c>
      <c r="B331" s="109"/>
      <c r="C331" s="109"/>
      <c r="D331" s="109"/>
      <c r="E331" s="109"/>
      <c r="F331" s="109"/>
      <c r="G331" s="111" t="s">
        <v>866</v>
      </c>
      <c r="H331" s="101">
        <v>0</v>
      </c>
      <c r="I331" s="101">
        <v>4881.9799999999996</v>
      </c>
      <c r="J331" s="101">
        <v>0</v>
      </c>
      <c r="K331" s="101">
        <v>4881.9799999999996</v>
      </c>
      <c r="L331" s="112"/>
      <c r="M331" s="106"/>
    </row>
    <row r="332" spans="1:13" ht="14.4" x14ac:dyDescent="0.3">
      <c r="A332" s="110" t="s">
        <v>867</v>
      </c>
      <c r="B332" s="109"/>
      <c r="C332" s="109"/>
      <c r="D332" s="109"/>
      <c r="E332" s="109"/>
      <c r="F332" s="109"/>
      <c r="G332" s="111" t="s">
        <v>868</v>
      </c>
      <c r="H332" s="101">
        <v>0</v>
      </c>
      <c r="I332" s="101">
        <v>740</v>
      </c>
      <c r="J332" s="101">
        <v>0</v>
      </c>
      <c r="K332" s="101">
        <v>740</v>
      </c>
      <c r="L332" s="111"/>
      <c r="M332" s="106"/>
    </row>
    <row r="333" spans="1:13" ht="14.4" x14ac:dyDescent="0.3">
      <c r="A333" s="108"/>
      <c r="B333" s="109"/>
      <c r="C333" s="109"/>
      <c r="D333" s="109"/>
      <c r="E333" s="109"/>
      <c r="F333" s="109"/>
      <c r="G333" s="109"/>
      <c r="H333" s="98"/>
      <c r="I333" s="98"/>
      <c r="J333" s="98"/>
      <c r="K333" s="98"/>
      <c r="L333" s="109"/>
      <c r="M333" s="106"/>
    </row>
    <row r="334" spans="1:13" ht="14.4" x14ac:dyDescent="0.3">
      <c r="A334" s="104" t="s">
        <v>869</v>
      </c>
      <c r="B334" s="109"/>
      <c r="C334" s="109"/>
      <c r="D334" s="109"/>
      <c r="E334" s="109"/>
      <c r="F334" s="105" t="s">
        <v>870</v>
      </c>
      <c r="G334" s="105"/>
      <c r="H334" s="97">
        <v>0</v>
      </c>
      <c r="I334" s="97">
        <v>151.71</v>
      </c>
      <c r="J334" s="97">
        <v>0</v>
      </c>
      <c r="K334" s="97">
        <v>151.71</v>
      </c>
      <c r="L334" s="105"/>
      <c r="M334" s="106"/>
    </row>
    <row r="335" spans="1:13" ht="14.4" x14ac:dyDescent="0.3">
      <c r="A335" s="110" t="s">
        <v>871</v>
      </c>
      <c r="B335" s="109"/>
      <c r="C335" s="109"/>
      <c r="D335" s="109"/>
      <c r="E335" s="109"/>
      <c r="F335" s="109"/>
      <c r="G335" s="111" t="s">
        <v>872</v>
      </c>
      <c r="H335" s="101">
        <v>0</v>
      </c>
      <c r="I335" s="101">
        <v>151.71</v>
      </c>
      <c r="J335" s="101">
        <v>0</v>
      </c>
      <c r="K335" s="101">
        <v>151.71</v>
      </c>
      <c r="L335" s="111"/>
      <c r="M335" s="106"/>
    </row>
    <row r="336" spans="1:13" ht="14.4" x14ac:dyDescent="0.3">
      <c r="A336" s="108"/>
      <c r="B336" s="109"/>
      <c r="C336" s="109"/>
      <c r="D336" s="109"/>
      <c r="E336" s="109"/>
      <c r="F336" s="109"/>
      <c r="G336" s="109"/>
      <c r="H336" s="98"/>
      <c r="I336" s="98"/>
      <c r="J336" s="98"/>
      <c r="K336" s="98"/>
      <c r="L336" s="109"/>
      <c r="M336" s="106"/>
    </row>
    <row r="337" spans="1:13" ht="14.4" x14ac:dyDescent="0.3">
      <c r="A337" s="104" t="s">
        <v>873</v>
      </c>
      <c r="B337" s="108"/>
      <c r="C337" s="105" t="s">
        <v>874</v>
      </c>
      <c r="D337" s="105"/>
      <c r="E337" s="105"/>
      <c r="F337" s="105"/>
      <c r="G337" s="105"/>
      <c r="H337" s="97">
        <v>0</v>
      </c>
      <c r="I337" s="97">
        <v>16523.97</v>
      </c>
      <c r="J337" s="97">
        <v>0</v>
      </c>
      <c r="K337" s="97">
        <v>16523.97</v>
      </c>
      <c r="L337" s="107"/>
      <c r="M337" s="106"/>
    </row>
    <row r="338" spans="1:13" ht="14.4" x14ac:dyDescent="0.3">
      <c r="A338" s="104" t="s">
        <v>875</v>
      </c>
      <c r="B338" s="109"/>
      <c r="C338" s="109"/>
      <c r="D338" s="105" t="s">
        <v>874</v>
      </c>
      <c r="E338" s="105"/>
      <c r="F338" s="105"/>
      <c r="G338" s="105"/>
      <c r="H338" s="97">
        <v>0</v>
      </c>
      <c r="I338" s="97">
        <v>16523.97</v>
      </c>
      <c r="J338" s="97">
        <v>0</v>
      </c>
      <c r="K338" s="97">
        <v>16523.97</v>
      </c>
      <c r="L338" s="107"/>
      <c r="M338" s="106"/>
    </row>
    <row r="339" spans="1:13" ht="14.4" x14ac:dyDescent="0.3">
      <c r="A339" s="104" t="s">
        <v>876</v>
      </c>
      <c r="B339" s="109"/>
      <c r="C339" s="109"/>
      <c r="D339" s="109"/>
      <c r="E339" s="105" t="s">
        <v>874</v>
      </c>
      <c r="F339" s="105"/>
      <c r="G339" s="105"/>
      <c r="H339" s="97">
        <v>0</v>
      </c>
      <c r="I339" s="97">
        <v>16523.97</v>
      </c>
      <c r="J339" s="97">
        <v>0</v>
      </c>
      <c r="K339" s="97">
        <v>16523.97</v>
      </c>
      <c r="L339" s="107"/>
      <c r="M339" s="106"/>
    </row>
    <row r="340" spans="1:13" ht="14.4" x14ac:dyDescent="0.3">
      <c r="A340" s="104" t="s">
        <v>877</v>
      </c>
      <c r="B340" s="109"/>
      <c r="C340" s="109"/>
      <c r="D340" s="109"/>
      <c r="E340" s="109"/>
      <c r="F340" s="105" t="s">
        <v>878</v>
      </c>
      <c r="G340" s="105"/>
      <c r="H340" s="97">
        <v>0</v>
      </c>
      <c r="I340" s="97">
        <v>5657.14</v>
      </c>
      <c r="J340" s="97">
        <v>0</v>
      </c>
      <c r="K340" s="97">
        <v>5657.14</v>
      </c>
      <c r="L340" s="107"/>
      <c r="M340" s="106"/>
    </row>
    <row r="341" spans="1:13" ht="14.4" x14ac:dyDescent="0.3">
      <c r="A341" s="110" t="s">
        <v>879</v>
      </c>
      <c r="B341" s="109"/>
      <c r="C341" s="109"/>
      <c r="D341" s="109"/>
      <c r="E341" s="109"/>
      <c r="F341" s="109"/>
      <c r="G341" s="111" t="s">
        <v>880</v>
      </c>
      <c r="H341" s="101">
        <v>0</v>
      </c>
      <c r="I341" s="101">
        <v>5657.14</v>
      </c>
      <c r="J341" s="101">
        <v>0</v>
      </c>
      <c r="K341" s="101">
        <v>5657.14</v>
      </c>
      <c r="L341" s="112"/>
      <c r="M341" s="106"/>
    </row>
    <row r="342" spans="1:13" ht="14.4" x14ac:dyDescent="0.3">
      <c r="A342" s="108"/>
      <c r="B342" s="109"/>
      <c r="C342" s="109"/>
      <c r="D342" s="109"/>
      <c r="E342" s="109"/>
      <c r="F342" s="109"/>
      <c r="G342" s="109"/>
      <c r="H342" s="98"/>
      <c r="I342" s="98"/>
      <c r="J342" s="98"/>
      <c r="K342" s="98"/>
      <c r="L342" s="109"/>
      <c r="M342" s="106"/>
    </row>
    <row r="343" spans="1:13" ht="14.4" x14ac:dyDescent="0.3">
      <c r="A343" s="104" t="s">
        <v>881</v>
      </c>
      <c r="B343" s="109"/>
      <c r="C343" s="109"/>
      <c r="D343" s="109"/>
      <c r="E343" s="109"/>
      <c r="F343" s="105" t="s">
        <v>882</v>
      </c>
      <c r="G343" s="105"/>
      <c r="H343" s="97">
        <v>0</v>
      </c>
      <c r="I343" s="97">
        <v>10866.83</v>
      </c>
      <c r="J343" s="97">
        <v>0</v>
      </c>
      <c r="K343" s="97">
        <v>10866.83</v>
      </c>
      <c r="L343" s="107"/>
      <c r="M343" s="106"/>
    </row>
    <row r="344" spans="1:13" ht="14.4" x14ac:dyDescent="0.3">
      <c r="A344" s="110" t="s">
        <v>883</v>
      </c>
      <c r="B344" s="109"/>
      <c r="C344" s="109"/>
      <c r="D344" s="109"/>
      <c r="E344" s="109"/>
      <c r="F344" s="109"/>
      <c r="G344" s="111" t="s">
        <v>884</v>
      </c>
      <c r="H344" s="101">
        <v>0</v>
      </c>
      <c r="I344" s="101">
        <v>9817.2000000000007</v>
      </c>
      <c r="J344" s="101">
        <v>0</v>
      </c>
      <c r="K344" s="101">
        <v>9817.2000000000007</v>
      </c>
      <c r="L344" s="112"/>
      <c r="M344" s="106"/>
    </row>
    <row r="345" spans="1:13" ht="14.4" x14ac:dyDescent="0.3">
      <c r="A345" s="110" t="s">
        <v>885</v>
      </c>
      <c r="B345" s="109"/>
      <c r="C345" s="109"/>
      <c r="D345" s="109"/>
      <c r="E345" s="109"/>
      <c r="F345" s="109"/>
      <c r="G345" s="111" t="s">
        <v>886</v>
      </c>
      <c r="H345" s="101">
        <v>0</v>
      </c>
      <c r="I345" s="101">
        <v>1049.6300000000001</v>
      </c>
      <c r="J345" s="101">
        <v>0</v>
      </c>
      <c r="K345" s="101">
        <v>1049.6300000000001</v>
      </c>
      <c r="L345" s="112"/>
      <c r="M345" s="106"/>
    </row>
    <row r="346" spans="1:13" ht="14.4" x14ac:dyDescent="0.3">
      <c r="A346" s="108"/>
      <c r="B346" s="109"/>
      <c r="C346" s="109"/>
      <c r="D346" s="109"/>
      <c r="E346" s="109"/>
      <c r="F346" s="109"/>
      <c r="G346" s="109"/>
      <c r="H346" s="98"/>
      <c r="I346" s="98"/>
      <c r="J346" s="98"/>
      <c r="K346" s="98"/>
      <c r="L346" s="109"/>
      <c r="M346" s="106"/>
    </row>
    <row r="347" spans="1:13" ht="14.4" x14ac:dyDescent="0.3">
      <c r="A347" s="104" t="s">
        <v>887</v>
      </c>
      <c r="B347" s="108"/>
      <c r="C347" s="105" t="s">
        <v>888</v>
      </c>
      <c r="D347" s="105"/>
      <c r="E347" s="105"/>
      <c r="F347" s="105"/>
      <c r="G347" s="105"/>
      <c r="H347" s="97">
        <v>0</v>
      </c>
      <c r="I347" s="97">
        <v>3598</v>
      </c>
      <c r="J347" s="97">
        <v>0</v>
      </c>
      <c r="K347" s="97">
        <v>3598</v>
      </c>
      <c r="L347" s="107"/>
      <c r="M347" s="106"/>
    </row>
    <row r="348" spans="1:13" ht="14.4" x14ac:dyDescent="0.3">
      <c r="A348" s="104" t="s">
        <v>889</v>
      </c>
      <c r="B348" s="109"/>
      <c r="C348" s="109"/>
      <c r="D348" s="105" t="s">
        <v>888</v>
      </c>
      <c r="E348" s="105"/>
      <c r="F348" s="105"/>
      <c r="G348" s="105"/>
      <c r="H348" s="97">
        <v>0</v>
      </c>
      <c r="I348" s="97">
        <v>3598</v>
      </c>
      <c r="J348" s="97">
        <v>0</v>
      </c>
      <c r="K348" s="97">
        <v>3598</v>
      </c>
      <c r="L348" s="107"/>
      <c r="M348" s="106"/>
    </row>
    <row r="349" spans="1:13" ht="14.4" x14ac:dyDescent="0.3">
      <c r="A349" s="104" t="s">
        <v>890</v>
      </c>
      <c r="B349" s="109"/>
      <c r="C349" s="109"/>
      <c r="D349" s="109"/>
      <c r="E349" s="105" t="s">
        <v>888</v>
      </c>
      <c r="F349" s="105"/>
      <c r="G349" s="105"/>
      <c r="H349" s="97">
        <v>0</v>
      </c>
      <c r="I349" s="97">
        <v>3598</v>
      </c>
      <c r="J349" s="97">
        <v>0</v>
      </c>
      <c r="K349" s="97">
        <v>3598</v>
      </c>
      <c r="L349" s="107"/>
      <c r="M349" s="106"/>
    </row>
    <row r="350" spans="1:13" ht="14.4" x14ac:dyDescent="0.3">
      <c r="A350" s="104" t="s">
        <v>891</v>
      </c>
      <c r="B350" s="109"/>
      <c r="C350" s="109"/>
      <c r="D350" s="109"/>
      <c r="E350" s="109"/>
      <c r="F350" s="105" t="s">
        <v>892</v>
      </c>
      <c r="G350" s="105"/>
      <c r="H350" s="97">
        <v>0</v>
      </c>
      <c r="I350" s="97">
        <v>1348</v>
      </c>
      <c r="J350" s="97">
        <v>0</v>
      </c>
      <c r="K350" s="97">
        <v>1348</v>
      </c>
      <c r="L350" s="107"/>
      <c r="M350" s="106"/>
    </row>
    <row r="351" spans="1:13" ht="14.4" x14ac:dyDescent="0.3">
      <c r="A351" s="110" t="s">
        <v>893</v>
      </c>
      <c r="B351" s="109"/>
      <c r="C351" s="109"/>
      <c r="D351" s="109"/>
      <c r="E351" s="109"/>
      <c r="F351" s="109"/>
      <c r="G351" s="111" t="s">
        <v>894</v>
      </c>
      <c r="H351" s="101">
        <v>0</v>
      </c>
      <c r="I351" s="101">
        <v>1348</v>
      </c>
      <c r="J351" s="101">
        <v>0</v>
      </c>
      <c r="K351" s="101">
        <v>1348</v>
      </c>
      <c r="L351" s="112"/>
      <c r="M351" s="106"/>
    </row>
    <row r="352" spans="1:13" ht="14.4" x14ac:dyDescent="0.3">
      <c r="A352" s="108"/>
      <c r="B352" s="109"/>
      <c r="C352" s="109"/>
      <c r="D352" s="109"/>
      <c r="E352" s="109"/>
      <c r="F352" s="109"/>
      <c r="G352" s="109"/>
      <c r="H352" s="98"/>
      <c r="I352" s="98"/>
      <c r="J352" s="98"/>
      <c r="K352" s="98"/>
      <c r="L352" s="109"/>
      <c r="M352" s="106"/>
    </row>
    <row r="353" spans="1:13" ht="14.4" x14ac:dyDescent="0.3">
      <c r="A353" s="104" t="s">
        <v>895</v>
      </c>
      <c r="B353" s="109"/>
      <c r="C353" s="109"/>
      <c r="D353" s="109"/>
      <c r="E353" s="109"/>
      <c r="F353" s="105" t="s">
        <v>896</v>
      </c>
      <c r="G353" s="105"/>
      <c r="H353" s="97">
        <v>0</v>
      </c>
      <c r="I353" s="97">
        <v>2250</v>
      </c>
      <c r="J353" s="97">
        <v>0</v>
      </c>
      <c r="K353" s="97">
        <v>2250</v>
      </c>
      <c r="L353" s="107"/>
      <c r="M353" s="106"/>
    </row>
    <row r="354" spans="1:13" ht="14.4" x14ac:dyDescent="0.3">
      <c r="A354" s="110" t="s">
        <v>897</v>
      </c>
      <c r="B354" s="109"/>
      <c r="C354" s="109"/>
      <c r="D354" s="109"/>
      <c r="E354" s="109"/>
      <c r="F354" s="109"/>
      <c r="G354" s="111" t="s">
        <v>898</v>
      </c>
      <c r="H354" s="101">
        <v>0</v>
      </c>
      <c r="I354" s="101">
        <v>2250</v>
      </c>
      <c r="J354" s="101">
        <v>0</v>
      </c>
      <c r="K354" s="101">
        <v>2250</v>
      </c>
      <c r="L354" s="112"/>
      <c r="M354" s="106"/>
    </row>
    <row r="355" spans="1:13" ht="14.4" x14ac:dyDescent="0.3">
      <c r="A355" s="108"/>
      <c r="B355" s="109"/>
      <c r="C355" s="109"/>
      <c r="D355" s="109"/>
      <c r="E355" s="109"/>
      <c r="F355" s="109"/>
      <c r="G355" s="109"/>
      <c r="H355" s="98"/>
      <c r="I355" s="98"/>
      <c r="J355" s="98"/>
      <c r="K355" s="98"/>
      <c r="L355" s="109"/>
      <c r="M355" s="106"/>
    </row>
    <row r="356" spans="1:13" ht="14.4" x14ac:dyDescent="0.3">
      <c r="A356" s="104" t="s">
        <v>899</v>
      </c>
      <c r="B356" s="108"/>
      <c r="C356" s="105" t="s">
        <v>900</v>
      </c>
      <c r="D356" s="105"/>
      <c r="E356" s="105"/>
      <c r="F356" s="105"/>
      <c r="G356" s="105"/>
      <c r="H356" s="97">
        <v>0</v>
      </c>
      <c r="I356" s="97">
        <v>320</v>
      </c>
      <c r="J356" s="97">
        <v>0</v>
      </c>
      <c r="K356" s="97">
        <v>320</v>
      </c>
      <c r="L356" s="105"/>
      <c r="M356" s="106"/>
    </row>
    <row r="357" spans="1:13" ht="14.4" x14ac:dyDescent="0.3">
      <c r="A357" s="104" t="s">
        <v>901</v>
      </c>
      <c r="B357" s="109"/>
      <c r="C357" s="109"/>
      <c r="D357" s="105" t="s">
        <v>900</v>
      </c>
      <c r="E357" s="105"/>
      <c r="F357" s="105"/>
      <c r="G357" s="105"/>
      <c r="H357" s="97">
        <v>0</v>
      </c>
      <c r="I357" s="97">
        <v>320</v>
      </c>
      <c r="J357" s="97">
        <v>0</v>
      </c>
      <c r="K357" s="97">
        <v>320</v>
      </c>
      <c r="L357" s="105"/>
      <c r="M357" s="106"/>
    </row>
    <row r="358" spans="1:13" ht="14.4" x14ac:dyDescent="0.3">
      <c r="A358" s="104" t="s">
        <v>902</v>
      </c>
      <c r="B358" s="109"/>
      <c r="C358" s="109"/>
      <c r="D358" s="109"/>
      <c r="E358" s="105" t="s">
        <v>900</v>
      </c>
      <c r="F358" s="105"/>
      <c r="G358" s="105"/>
      <c r="H358" s="97">
        <v>0</v>
      </c>
      <c r="I358" s="97">
        <v>320</v>
      </c>
      <c r="J358" s="97">
        <v>0</v>
      </c>
      <c r="K358" s="97">
        <v>320</v>
      </c>
      <c r="L358" s="105"/>
      <c r="M358" s="106"/>
    </row>
    <row r="359" spans="1:13" ht="14.4" x14ac:dyDescent="0.3">
      <c r="A359" s="104" t="s">
        <v>903</v>
      </c>
      <c r="B359" s="109"/>
      <c r="C359" s="109"/>
      <c r="D359" s="109"/>
      <c r="E359" s="109"/>
      <c r="F359" s="105" t="s">
        <v>904</v>
      </c>
      <c r="G359" s="105"/>
      <c r="H359" s="97">
        <v>0</v>
      </c>
      <c r="I359" s="97">
        <v>320</v>
      </c>
      <c r="J359" s="97">
        <v>0</v>
      </c>
      <c r="K359" s="97">
        <v>320</v>
      </c>
      <c r="L359" s="105"/>
      <c r="M359" s="106"/>
    </row>
    <row r="360" spans="1:13" ht="14.4" x14ac:dyDescent="0.3">
      <c r="A360" s="110" t="s">
        <v>905</v>
      </c>
      <c r="B360" s="109"/>
      <c r="C360" s="109"/>
      <c r="D360" s="109"/>
      <c r="E360" s="109"/>
      <c r="F360" s="109"/>
      <c r="G360" s="111" t="s">
        <v>904</v>
      </c>
      <c r="H360" s="101">
        <v>0</v>
      </c>
      <c r="I360" s="101">
        <v>320</v>
      </c>
      <c r="J360" s="101">
        <v>0</v>
      </c>
      <c r="K360" s="101">
        <v>320</v>
      </c>
      <c r="L360" s="111"/>
      <c r="M360" s="106"/>
    </row>
    <row r="361" spans="1:13" ht="14.4" x14ac:dyDescent="0.3">
      <c r="A361" s="108"/>
      <c r="B361" s="109"/>
      <c r="C361" s="109"/>
      <c r="D361" s="109"/>
      <c r="E361" s="109"/>
      <c r="F361" s="109"/>
      <c r="G361" s="109"/>
      <c r="H361" s="98"/>
      <c r="I361" s="98"/>
      <c r="J361" s="98"/>
      <c r="K361" s="98"/>
      <c r="L361" s="109"/>
      <c r="M361" s="106"/>
    </row>
    <row r="362" spans="1:13" ht="14.4" x14ac:dyDescent="0.3">
      <c r="A362" s="104" t="s">
        <v>906</v>
      </c>
      <c r="B362" s="108"/>
      <c r="C362" s="105" t="s">
        <v>907</v>
      </c>
      <c r="D362" s="105"/>
      <c r="E362" s="105"/>
      <c r="F362" s="105"/>
      <c r="G362" s="105"/>
      <c r="H362" s="97">
        <v>0</v>
      </c>
      <c r="I362" s="97">
        <v>16595.05</v>
      </c>
      <c r="J362" s="97">
        <v>0</v>
      </c>
      <c r="K362" s="97">
        <v>16595.05</v>
      </c>
      <c r="L362" s="107"/>
      <c r="M362" s="106"/>
    </row>
    <row r="363" spans="1:13" ht="14.4" x14ac:dyDescent="0.3">
      <c r="A363" s="104" t="s">
        <v>908</v>
      </c>
      <c r="B363" s="109"/>
      <c r="C363" s="109"/>
      <c r="D363" s="105" t="s">
        <v>907</v>
      </c>
      <c r="E363" s="105"/>
      <c r="F363" s="105"/>
      <c r="G363" s="105"/>
      <c r="H363" s="97">
        <v>0</v>
      </c>
      <c r="I363" s="97">
        <v>16595.05</v>
      </c>
      <c r="J363" s="97">
        <v>0</v>
      </c>
      <c r="K363" s="97">
        <v>16595.05</v>
      </c>
      <c r="L363" s="107"/>
      <c r="M363" s="106"/>
    </row>
    <row r="364" spans="1:13" ht="14.4" x14ac:dyDescent="0.3">
      <c r="A364" s="104" t="s">
        <v>909</v>
      </c>
      <c r="B364" s="109"/>
      <c r="C364" s="109"/>
      <c r="D364" s="109"/>
      <c r="E364" s="105" t="s">
        <v>907</v>
      </c>
      <c r="F364" s="105"/>
      <c r="G364" s="105"/>
      <c r="H364" s="97">
        <v>0</v>
      </c>
      <c r="I364" s="97">
        <v>16595.05</v>
      </c>
      <c r="J364" s="97">
        <v>0</v>
      </c>
      <c r="K364" s="97">
        <v>16595.05</v>
      </c>
      <c r="L364" s="107"/>
      <c r="M364" s="106"/>
    </row>
    <row r="365" spans="1:13" ht="14.4" x14ac:dyDescent="0.3">
      <c r="A365" s="104" t="s">
        <v>910</v>
      </c>
      <c r="B365" s="109"/>
      <c r="C365" s="109"/>
      <c r="D365" s="109"/>
      <c r="E365" s="109"/>
      <c r="F365" s="105" t="s">
        <v>907</v>
      </c>
      <c r="G365" s="105"/>
      <c r="H365" s="97">
        <v>0</v>
      </c>
      <c r="I365" s="97">
        <v>16595.05</v>
      </c>
      <c r="J365" s="97">
        <v>0</v>
      </c>
      <c r="K365" s="97">
        <v>16595.05</v>
      </c>
      <c r="L365" s="107"/>
      <c r="M365" s="106"/>
    </row>
    <row r="366" spans="1:13" ht="14.4" x14ac:dyDescent="0.3">
      <c r="A366" s="110" t="s">
        <v>911</v>
      </c>
      <c r="B366" s="109"/>
      <c r="C366" s="109"/>
      <c r="D366" s="109"/>
      <c r="E366" s="109"/>
      <c r="F366" s="109"/>
      <c r="G366" s="111" t="s">
        <v>912</v>
      </c>
      <c r="H366" s="101">
        <v>0</v>
      </c>
      <c r="I366" s="101">
        <v>16595.05</v>
      </c>
      <c r="J366" s="101">
        <v>0</v>
      </c>
      <c r="K366" s="101">
        <v>16595.05</v>
      </c>
      <c r="L366" s="112"/>
      <c r="M366" s="106"/>
    </row>
    <row r="367" spans="1:13" ht="14.4" x14ac:dyDescent="0.3">
      <c r="A367" s="108"/>
      <c r="B367" s="109"/>
      <c r="C367" s="109"/>
      <c r="D367" s="109"/>
      <c r="E367" s="109"/>
      <c r="F367" s="109"/>
      <c r="G367" s="109"/>
      <c r="H367" s="98"/>
      <c r="I367" s="98"/>
      <c r="J367" s="98"/>
      <c r="K367" s="98"/>
      <c r="L367" s="109"/>
      <c r="M367" s="106"/>
    </row>
    <row r="368" spans="1:13" ht="14.4" x14ac:dyDescent="0.3">
      <c r="A368" s="104" t="s">
        <v>999</v>
      </c>
      <c r="B368" s="108"/>
      <c r="C368" s="105" t="s">
        <v>1000</v>
      </c>
      <c r="D368" s="105"/>
      <c r="E368" s="105"/>
      <c r="F368" s="105"/>
      <c r="G368" s="105"/>
      <c r="H368" s="97">
        <v>0</v>
      </c>
      <c r="I368" s="97">
        <v>463740.7</v>
      </c>
      <c r="J368" s="97">
        <v>0</v>
      </c>
      <c r="K368" s="97">
        <v>463740.7</v>
      </c>
      <c r="L368" s="107"/>
      <c r="M368" s="106"/>
    </row>
    <row r="369" spans="1:13" ht="14.4" x14ac:dyDescent="0.3">
      <c r="A369" s="104" t="s">
        <v>1001</v>
      </c>
      <c r="B369" s="109"/>
      <c r="C369" s="109"/>
      <c r="D369" s="105" t="s">
        <v>1000</v>
      </c>
      <c r="E369" s="105"/>
      <c r="F369" s="105"/>
      <c r="G369" s="105"/>
      <c r="H369" s="97">
        <v>0</v>
      </c>
      <c r="I369" s="97">
        <v>463740.7</v>
      </c>
      <c r="J369" s="97">
        <v>0</v>
      </c>
      <c r="K369" s="97">
        <v>463740.7</v>
      </c>
      <c r="L369" s="107"/>
      <c r="M369" s="106"/>
    </row>
    <row r="370" spans="1:13" ht="14.4" x14ac:dyDescent="0.3">
      <c r="A370" s="104" t="s">
        <v>1002</v>
      </c>
      <c r="B370" s="109"/>
      <c r="C370" s="109"/>
      <c r="D370" s="109"/>
      <c r="E370" s="105" t="s">
        <v>1000</v>
      </c>
      <c r="F370" s="105"/>
      <c r="G370" s="105"/>
      <c r="H370" s="97">
        <v>0</v>
      </c>
      <c r="I370" s="97">
        <v>463740.7</v>
      </c>
      <c r="J370" s="97">
        <v>0</v>
      </c>
      <c r="K370" s="97">
        <v>463740.7</v>
      </c>
      <c r="L370" s="107"/>
      <c r="M370" s="106"/>
    </row>
    <row r="371" spans="1:13" ht="14.4" x14ac:dyDescent="0.3">
      <c r="A371" s="104" t="s">
        <v>1003</v>
      </c>
      <c r="B371" s="109"/>
      <c r="C371" s="109"/>
      <c r="D371" s="109"/>
      <c r="E371" s="109"/>
      <c r="F371" s="105" t="s">
        <v>1000</v>
      </c>
      <c r="G371" s="105"/>
      <c r="H371" s="97">
        <v>0</v>
      </c>
      <c r="I371" s="97">
        <v>463740.7</v>
      </c>
      <c r="J371" s="97">
        <v>0</v>
      </c>
      <c r="K371" s="97">
        <v>463740.7</v>
      </c>
      <c r="L371" s="107"/>
      <c r="M371" s="106"/>
    </row>
    <row r="372" spans="1:13" ht="14.4" x14ac:dyDescent="0.3">
      <c r="A372" s="110" t="s">
        <v>1004</v>
      </c>
      <c r="B372" s="109"/>
      <c r="C372" s="109"/>
      <c r="D372" s="109"/>
      <c r="E372" s="109"/>
      <c r="F372" s="109"/>
      <c r="G372" s="111" t="s">
        <v>1005</v>
      </c>
      <c r="H372" s="101">
        <v>0</v>
      </c>
      <c r="I372" s="101">
        <v>463740.7</v>
      </c>
      <c r="J372" s="101">
        <v>0</v>
      </c>
      <c r="K372" s="101">
        <v>463740.7</v>
      </c>
      <c r="L372" s="112"/>
      <c r="M372" s="106"/>
    </row>
    <row r="373" spans="1:13" ht="14.4" x14ac:dyDescent="0.3">
      <c r="A373" s="108"/>
      <c r="B373" s="109"/>
      <c r="C373" s="109"/>
      <c r="D373" s="109"/>
      <c r="E373" s="109"/>
      <c r="F373" s="109"/>
      <c r="G373" s="109"/>
      <c r="H373" s="98"/>
      <c r="I373" s="98"/>
      <c r="J373" s="98"/>
      <c r="K373" s="98"/>
      <c r="L373" s="109"/>
      <c r="M373" s="106"/>
    </row>
    <row r="374" spans="1:13" ht="14.4" x14ac:dyDescent="0.3">
      <c r="A374" s="104" t="s">
        <v>913</v>
      </c>
      <c r="B374" s="108"/>
      <c r="C374" s="105" t="s">
        <v>914</v>
      </c>
      <c r="D374" s="105"/>
      <c r="E374" s="105"/>
      <c r="F374" s="105"/>
      <c r="G374" s="105"/>
      <c r="H374" s="97">
        <v>0</v>
      </c>
      <c r="I374" s="97">
        <v>306526.98</v>
      </c>
      <c r="J374" s="97">
        <v>0</v>
      </c>
      <c r="K374" s="97">
        <v>306526.98</v>
      </c>
      <c r="L374" s="107"/>
      <c r="M374" s="106"/>
    </row>
    <row r="375" spans="1:13" ht="14.4" x14ac:dyDescent="0.3">
      <c r="A375" s="104" t="s">
        <v>915</v>
      </c>
      <c r="B375" s="109"/>
      <c r="C375" s="109"/>
      <c r="D375" s="105" t="s">
        <v>914</v>
      </c>
      <c r="E375" s="105"/>
      <c r="F375" s="105"/>
      <c r="G375" s="105"/>
      <c r="H375" s="97">
        <v>0</v>
      </c>
      <c r="I375" s="97">
        <v>306526.98</v>
      </c>
      <c r="J375" s="97">
        <v>0</v>
      </c>
      <c r="K375" s="97">
        <v>306526.98</v>
      </c>
      <c r="L375" s="107"/>
      <c r="M375" s="106"/>
    </row>
    <row r="376" spans="1:13" ht="14.4" x14ac:dyDescent="0.3">
      <c r="A376" s="104" t="s">
        <v>916</v>
      </c>
      <c r="B376" s="109"/>
      <c r="C376" s="109"/>
      <c r="D376" s="109"/>
      <c r="E376" s="105" t="s">
        <v>914</v>
      </c>
      <c r="F376" s="105"/>
      <c r="G376" s="105"/>
      <c r="H376" s="97">
        <v>0</v>
      </c>
      <c r="I376" s="97">
        <v>306526.98</v>
      </c>
      <c r="J376" s="97">
        <v>0</v>
      </c>
      <c r="K376" s="97">
        <v>306526.98</v>
      </c>
      <c r="L376" s="107"/>
      <c r="M376" s="106"/>
    </row>
    <row r="377" spans="1:13" ht="14.4" x14ac:dyDescent="0.3">
      <c r="A377" s="104" t="s">
        <v>917</v>
      </c>
      <c r="B377" s="109"/>
      <c r="C377" s="109"/>
      <c r="D377" s="109"/>
      <c r="E377" s="109"/>
      <c r="F377" s="105" t="s">
        <v>914</v>
      </c>
      <c r="G377" s="105"/>
      <c r="H377" s="97">
        <v>0</v>
      </c>
      <c r="I377" s="97">
        <v>306526.98</v>
      </c>
      <c r="J377" s="97">
        <v>0</v>
      </c>
      <c r="K377" s="97">
        <v>306526.98</v>
      </c>
      <c r="L377" s="107"/>
      <c r="M377" s="106"/>
    </row>
    <row r="378" spans="1:13" ht="14.4" x14ac:dyDescent="0.3">
      <c r="A378" s="110" t="s">
        <v>918</v>
      </c>
      <c r="B378" s="109"/>
      <c r="C378" s="109"/>
      <c r="D378" s="109"/>
      <c r="E378" s="109"/>
      <c r="F378" s="109"/>
      <c r="G378" s="111" t="s">
        <v>919</v>
      </c>
      <c r="H378" s="101">
        <v>0</v>
      </c>
      <c r="I378" s="101">
        <v>300654.77</v>
      </c>
      <c r="J378" s="101">
        <v>0</v>
      </c>
      <c r="K378" s="101">
        <v>300654.77</v>
      </c>
      <c r="L378" s="112"/>
      <c r="M378" s="106"/>
    </row>
    <row r="379" spans="1:13" ht="14.4" x14ac:dyDescent="0.3">
      <c r="A379" s="110" t="s">
        <v>920</v>
      </c>
      <c r="B379" s="109"/>
      <c r="C379" s="109"/>
      <c r="D379" s="109"/>
      <c r="E379" s="109"/>
      <c r="F379" s="109"/>
      <c r="G379" s="111" t="s">
        <v>921</v>
      </c>
      <c r="H379" s="101">
        <v>0</v>
      </c>
      <c r="I379" s="101">
        <v>5872.21</v>
      </c>
      <c r="J379" s="101">
        <v>0</v>
      </c>
      <c r="K379" s="101">
        <v>5872.21</v>
      </c>
      <c r="L379" s="112"/>
      <c r="M379" s="106"/>
    </row>
    <row r="380" spans="1:13" ht="14.4" x14ac:dyDescent="0.3">
      <c r="A380" s="108"/>
      <c r="B380" s="109"/>
      <c r="C380" s="109"/>
      <c r="D380" s="109"/>
      <c r="E380" s="109"/>
      <c r="F380" s="109"/>
      <c r="G380" s="109"/>
      <c r="H380" s="98"/>
      <c r="I380" s="98"/>
      <c r="J380" s="98"/>
      <c r="K380" s="98"/>
      <c r="L380" s="109"/>
      <c r="M380" s="106"/>
    </row>
    <row r="381" spans="1:13" ht="14.4" x14ac:dyDescent="0.3">
      <c r="A381" s="104" t="s">
        <v>922</v>
      </c>
      <c r="B381" s="108"/>
      <c r="C381" s="105" t="s">
        <v>923</v>
      </c>
      <c r="D381" s="105"/>
      <c r="E381" s="105"/>
      <c r="F381" s="105"/>
      <c r="G381" s="105"/>
      <c r="H381" s="97">
        <v>0</v>
      </c>
      <c r="I381" s="97">
        <v>332.29</v>
      </c>
      <c r="J381" s="97">
        <v>0</v>
      </c>
      <c r="K381" s="97">
        <v>332.29</v>
      </c>
      <c r="L381" s="105"/>
      <c r="M381" s="106"/>
    </row>
    <row r="382" spans="1:13" ht="14.4" x14ac:dyDescent="0.3">
      <c r="A382" s="104" t="s">
        <v>924</v>
      </c>
      <c r="B382" s="109"/>
      <c r="C382" s="109"/>
      <c r="D382" s="105" t="s">
        <v>923</v>
      </c>
      <c r="E382" s="105"/>
      <c r="F382" s="105"/>
      <c r="G382" s="105"/>
      <c r="H382" s="97">
        <v>0</v>
      </c>
      <c r="I382" s="97">
        <v>332.29</v>
      </c>
      <c r="J382" s="97">
        <v>0</v>
      </c>
      <c r="K382" s="97">
        <v>332.29</v>
      </c>
      <c r="L382" s="105"/>
      <c r="M382" s="106"/>
    </row>
    <row r="383" spans="1:13" ht="14.4" x14ac:dyDescent="0.3">
      <c r="A383" s="104" t="s">
        <v>925</v>
      </c>
      <c r="B383" s="109"/>
      <c r="C383" s="109"/>
      <c r="D383" s="109"/>
      <c r="E383" s="105" t="s">
        <v>923</v>
      </c>
      <c r="F383" s="105"/>
      <c r="G383" s="105"/>
      <c r="H383" s="97">
        <v>0</v>
      </c>
      <c r="I383" s="97">
        <v>332.29</v>
      </c>
      <c r="J383" s="97">
        <v>0</v>
      </c>
      <c r="K383" s="97">
        <v>332.29</v>
      </c>
      <c r="L383" s="105"/>
      <c r="M383" s="106"/>
    </row>
    <row r="384" spans="1:13" ht="14.4" x14ac:dyDescent="0.3">
      <c r="A384" s="104" t="s">
        <v>926</v>
      </c>
      <c r="B384" s="109"/>
      <c r="C384" s="109"/>
      <c r="D384" s="109"/>
      <c r="E384" s="109"/>
      <c r="F384" s="105" t="s">
        <v>923</v>
      </c>
      <c r="G384" s="105"/>
      <c r="H384" s="97">
        <v>0</v>
      </c>
      <c r="I384" s="97">
        <v>332.29</v>
      </c>
      <c r="J384" s="97">
        <v>0</v>
      </c>
      <c r="K384" s="97">
        <v>332.29</v>
      </c>
      <c r="L384" s="105"/>
      <c r="M384" s="106"/>
    </row>
    <row r="385" spans="1:13" ht="14.4" x14ac:dyDescent="0.3">
      <c r="A385" s="110" t="s">
        <v>927</v>
      </c>
      <c r="B385" s="109"/>
      <c r="C385" s="109"/>
      <c r="D385" s="109"/>
      <c r="E385" s="109"/>
      <c r="F385" s="109"/>
      <c r="G385" s="111" t="s">
        <v>707</v>
      </c>
      <c r="H385" s="101">
        <v>0</v>
      </c>
      <c r="I385" s="101">
        <v>332.29</v>
      </c>
      <c r="J385" s="101">
        <v>0</v>
      </c>
      <c r="K385" s="101">
        <v>332.29</v>
      </c>
      <c r="L385" s="111"/>
      <c r="M385" s="106"/>
    </row>
    <row r="386" spans="1:13" ht="14.4" x14ac:dyDescent="0.3">
      <c r="A386" s="108"/>
      <c r="B386" s="109"/>
      <c r="C386" s="109"/>
      <c r="D386" s="109"/>
      <c r="E386" s="109"/>
      <c r="F386" s="109"/>
      <c r="G386" s="109"/>
      <c r="H386" s="98"/>
      <c r="I386" s="98"/>
      <c r="J386" s="98"/>
      <c r="K386" s="98"/>
      <c r="L386" s="109"/>
      <c r="M386" s="106"/>
    </row>
    <row r="387" spans="1:13" ht="14.4" x14ac:dyDescent="0.3">
      <c r="A387" s="104" t="s">
        <v>928</v>
      </c>
      <c r="B387" s="108"/>
      <c r="C387" s="105" t="s">
        <v>929</v>
      </c>
      <c r="D387" s="105"/>
      <c r="E387" s="105"/>
      <c r="F387" s="105"/>
      <c r="G387" s="105"/>
      <c r="H387" s="97">
        <v>0</v>
      </c>
      <c r="I387" s="97">
        <v>14333.33</v>
      </c>
      <c r="J387" s="97">
        <v>14333.33</v>
      </c>
      <c r="K387" s="97">
        <v>0</v>
      </c>
      <c r="L387" s="105"/>
      <c r="M387" s="106"/>
    </row>
    <row r="388" spans="1:13" ht="14.4" x14ac:dyDescent="0.3">
      <c r="A388" s="104" t="s">
        <v>930</v>
      </c>
      <c r="B388" s="109"/>
      <c r="C388" s="109"/>
      <c r="D388" s="105" t="s">
        <v>929</v>
      </c>
      <c r="E388" s="105"/>
      <c r="F388" s="105"/>
      <c r="G388" s="105"/>
      <c r="H388" s="97">
        <v>0</v>
      </c>
      <c r="I388" s="97">
        <v>14333.33</v>
      </c>
      <c r="J388" s="97">
        <v>14333.33</v>
      </c>
      <c r="K388" s="97">
        <v>0</v>
      </c>
      <c r="L388" s="105"/>
      <c r="M388" s="106"/>
    </row>
    <row r="389" spans="1:13" ht="14.4" x14ac:dyDescent="0.3">
      <c r="A389" s="104" t="s">
        <v>931</v>
      </c>
      <c r="B389" s="109"/>
      <c r="C389" s="109"/>
      <c r="D389" s="109"/>
      <c r="E389" s="105" t="s">
        <v>929</v>
      </c>
      <c r="F389" s="105"/>
      <c r="G389" s="105"/>
      <c r="H389" s="97">
        <v>0</v>
      </c>
      <c r="I389" s="97">
        <v>14333.33</v>
      </c>
      <c r="J389" s="97">
        <v>14333.33</v>
      </c>
      <c r="K389" s="97">
        <v>0</v>
      </c>
      <c r="L389" s="105"/>
      <c r="M389" s="106"/>
    </row>
    <row r="390" spans="1:13" ht="14.4" x14ac:dyDescent="0.3">
      <c r="A390" s="104" t="s">
        <v>932</v>
      </c>
      <c r="B390" s="109"/>
      <c r="C390" s="109"/>
      <c r="D390" s="109"/>
      <c r="E390" s="109"/>
      <c r="F390" s="105" t="s">
        <v>929</v>
      </c>
      <c r="G390" s="105"/>
      <c r="H390" s="97">
        <v>0</v>
      </c>
      <c r="I390" s="97">
        <v>14333.33</v>
      </c>
      <c r="J390" s="97">
        <v>14333.33</v>
      </c>
      <c r="K390" s="97">
        <v>0</v>
      </c>
      <c r="L390" s="105"/>
      <c r="M390" s="106"/>
    </row>
    <row r="391" spans="1:13" ht="14.4" x14ac:dyDescent="0.3">
      <c r="A391" s="110" t="s">
        <v>933</v>
      </c>
      <c r="B391" s="109"/>
      <c r="C391" s="109"/>
      <c r="D391" s="109"/>
      <c r="E391" s="109"/>
      <c r="F391" s="109"/>
      <c r="G391" s="111" t="s">
        <v>929</v>
      </c>
      <c r="H391" s="101">
        <v>0</v>
      </c>
      <c r="I391" s="101">
        <v>14333.33</v>
      </c>
      <c r="J391" s="101">
        <v>14333.33</v>
      </c>
      <c r="K391" s="101">
        <v>0</v>
      </c>
      <c r="L391" s="111"/>
      <c r="M391" s="106"/>
    </row>
    <row r="392" spans="1:13" ht="14.4" x14ac:dyDescent="0.3">
      <c r="A392" s="108"/>
      <c r="B392" s="109"/>
      <c r="C392" s="109"/>
      <c r="D392" s="109"/>
      <c r="E392" s="109"/>
      <c r="F392" s="109"/>
      <c r="G392" s="109"/>
      <c r="H392" s="98"/>
      <c r="I392" s="98"/>
      <c r="J392" s="98"/>
      <c r="K392" s="98"/>
      <c r="L392" s="109"/>
      <c r="M392" s="106"/>
    </row>
    <row r="393" spans="1:13" ht="14.4" x14ac:dyDescent="0.3">
      <c r="A393" s="104" t="s">
        <v>934</v>
      </c>
      <c r="B393" s="108"/>
      <c r="C393" s="105" t="s">
        <v>935</v>
      </c>
      <c r="D393" s="105"/>
      <c r="E393" s="105"/>
      <c r="F393" s="105"/>
      <c r="G393" s="105"/>
      <c r="H393" s="97">
        <v>0</v>
      </c>
      <c r="I393" s="97">
        <v>278496.71999999997</v>
      </c>
      <c r="J393" s="97">
        <v>0</v>
      </c>
      <c r="K393" s="97">
        <v>278496.71999999997</v>
      </c>
      <c r="L393" s="107"/>
      <c r="M393" s="106"/>
    </row>
    <row r="394" spans="1:13" ht="14.4" x14ac:dyDescent="0.3">
      <c r="A394" s="104" t="s">
        <v>936</v>
      </c>
      <c r="B394" s="109"/>
      <c r="C394" s="109"/>
      <c r="D394" s="105" t="s">
        <v>935</v>
      </c>
      <c r="E394" s="105"/>
      <c r="F394" s="105"/>
      <c r="G394" s="105"/>
      <c r="H394" s="97">
        <v>0</v>
      </c>
      <c r="I394" s="97">
        <v>278496.71999999997</v>
      </c>
      <c r="J394" s="97">
        <v>0</v>
      </c>
      <c r="K394" s="97">
        <v>278496.71999999997</v>
      </c>
      <c r="L394" s="107"/>
      <c r="M394" s="106"/>
    </row>
    <row r="395" spans="1:13" ht="14.4" x14ac:dyDescent="0.3">
      <c r="A395" s="104" t="s">
        <v>937</v>
      </c>
      <c r="B395" s="109"/>
      <c r="C395" s="109"/>
      <c r="D395" s="109"/>
      <c r="E395" s="105" t="s">
        <v>935</v>
      </c>
      <c r="F395" s="105"/>
      <c r="G395" s="105"/>
      <c r="H395" s="97">
        <v>0</v>
      </c>
      <c r="I395" s="97">
        <v>278496.71999999997</v>
      </c>
      <c r="J395" s="97">
        <v>0</v>
      </c>
      <c r="K395" s="97">
        <v>278496.71999999997</v>
      </c>
      <c r="L395" s="107"/>
      <c r="M395" s="106"/>
    </row>
    <row r="396" spans="1:13" ht="14.4" x14ac:dyDescent="0.3">
      <c r="A396" s="104" t="s">
        <v>938</v>
      </c>
      <c r="B396" s="109"/>
      <c r="C396" s="109"/>
      <c r="D396" s="109"/>
      <c r="E396" s="109"/>
      <c r="F396" s="105" t="s">
        <v>935</v>
      </c>
      <c r="G396" s="105"/>
      <c r="H396" s="97">
        <v>0</v>
      </c>
      <c r="I396" s="97">
        <v>278496.71999999997</v>
      </c>
      <c r="J396" s="97">
        <v>0</v>
      </c>
      <c r="K396" s="97">
        <v>278496.71999999997</v>
      </c>
      <c r="L396" s="107"/>
      <c r="M396" s="106"/>
    </row>
    <row r="397" spans="1:13" ht="14.4" x14ac:dyDescent="0.3">
      <c r="A397" s="110" t="s">
        <v>939</v>
      </c>
      <c r="B397" s="109"/>
      <c r="C397" s="109"/>
      <c r="D397" s="109"/>
      <c r="E397" s="109"/>
      <c r="F397" s="109"/>
      <c r="G397" s="111" t="s">
        <v>940</v>
      </c>
      <c r="H397" s="101">
        <v>0</v>
      </c>
      <c r="I397" s="101">
        <v>32000</v>
      </c>
      <c r="J397" s="101">
        <v>0</v>
      </c>
      <c r="K397" s="101">
        <v>32000</v>
      </c>
      <c r="L397" s="112"/>
      <c r="M397" s="106"/>
    </row>
    <row r="398" spans="1:13" ht="14.4" x14ac:dyDescent="0.3">
      <c r="A398" s="110" t="s">
        <v>941</v>
      </c>
      <c r="B398" s="109"/>
      <c r="C398" s="109"/>
      <c r="D398" s="109"/>
      <c r="E398" s="109"/>
      <c r="F398" s="109"/>
      <c r="G398" s="111" t="s">
        <v>942</v>
      </c>
      <c r="H398" s="101">
        <v>0</v>
      </c>
      <c r="I398" s="101">
        <v>101551.72</v>
      </c>
      <c r="J398" s="101">
        <v>0</v>
      </c>
      <c r="K398" s="101">
        <v>101551.72</v>
      </c>
      <c r="L398" s="112"/>
      <c r="M398" s="106"/>
    </row>
    <row r="399" spans="1:13" ht="14.4" x14ac:dyDescent="0.3">
      <c r="A399" s="110" t="s">
        <v>943</v>
      </c>
      <c r="B399" s="109"/>
      <c r="C399" s="109"/>
      <c r="D399" s="109"/>
      <c r="E399" s="109"/>
      <c r="F399" s="109"/>
      <c r="G399" s="111" t="s">
        <v>944</v>
      </c>
      <c r="H399" s="101">
        <v>0</v>
      </c>
      <c r="I399" s="101">
        <v>144945</v>
      </c>
      <c r="J399" s="101">
        <v>0</v>
      </c>
      <c r="K399" s="101">
        <v>144945</v>
      </c>
      <c r="L399" s="112"/>
      <c r="M399" s="106"/>
    </row>
    <row r="400" spans="1:13" ht="14.4" x14ac:dyDescent="0.3">
      <c r="A400" s="104"/>
      <c r="B400" s="109"/>
      <c r="C400" s="109"/>
      <c r="D400" s="109"/>
      <c r="E400" s="105"/>
      <c r="F400" s="105"/>
      <c r="G400" s="105"/>
      <c r="H400" s="97"/>
      <c r="I400" s="97"/>
      <c r="J400" s="97"/>
      <c r="K400" s="97"/>
      <c r="L400" s="105"/>
      <c r="M400" s="106"/>
    </row>
    <row r="401" spans="1:13" ht="14.4" x14ac:dyDescent="0.3">
      <c r="A401" s="104">
        <v>4</v>
      </c>
      <c r="B401" s="105" t="s">
        <v>945</v>
      </c>
      <c r="C401" s="105"/>
      <c r="D401" s="105"/>
      <c r="E401" s="105"/>
      <c r="F401" s="105"/>
      <c r="G401" s="105"/>
      <c r="H401" s="97">
        <v>0</v>
      </c>
      <c r="I401" s="97">
        <v>6511.15</v>
      </c>
      <c r="J401" s="97">
        <v>1812652.33</v>
      </c>
      <c r="K401" s="97">
        <v>1806141.18</v>
      </c>
      <c r="L401" s="107"/>
      <c r="M401" s="106"/>
    </row>
    <row r="402" spans="1:13" ht="14.4" x14ac:dyDescent="0.3">
      <c r="A402" s="104" t="s">
        <v>946</v>
      </c>
      <c r="B402" s="108"/>
      <c r="C402" s="105" t="s">
        <v>945</v>
      </c>
      <c r="D402" s="105"/>
      <c r="E402" s="105"/>
      <c r="F402" s="105"/>
      <c r="G402" s="105"/>
      <c r="H402" s="97">
        <v>0</v>
      </c>
      <c r="I402" s="97">
        <v>6511.15</v>
      </c>
      <c r="J402" s="97">
        <v>1812652.33</v>
      </c>
      <c r="K402" s="97">
        <v>1806141.18</v>
      </c>
      <c r="L402" s="107"/>
      <c r="M402" s="106"/>
    </row>
    <row r="403" spans="1:13" ht="14.4" x14ac:dyDescent="0.3">
      <c r="A403" s="104" t="s">
        <v>947</v>
      </c>
      <c r="B403" s="109"/>
      <c r="C403" s="109"/>
      <c r="D403" s="105" t="s">
        <v>945</v>
      </c>
      <c r="E403" s="105"/>
      <c r="F403" s="105"/>
      <c r="G403" s="105"/>
      <c r="H403" s="97">
        <v>0</v>
      </c>
      <c r="I403" s="97">
        <v>6511.15</v>
      </c>
      <c r="J403" s="97">
        <v>1812652.33</v>
      </c>
      <c r="K403" s="97">
        <v>1806141.18</v>
      </c>
      <c r="L403" s="107"/>
      <c r="M403" s="106"/>
    </row>
    <row r="404" spans="1:13" ht="14.4" x14ac:dyDescent="0.3">
      <c r="A404" s="104" t="s">
        <v>948</v>
      </c>
      <c r="B404" s="109"/>
      <c r="C404" s="109"/>
      <c r="D404" s="109"/>
      <c r="E404" s="105" t="s">
        <v>949</v>
      </c>
      <c r="F404" s="105"/>
      <c r="G404" s="105"/>
      <c r="H404" s="97">
        <v>0</v>
      </c>
      <c r="I404" s="97">
        <v>1163.6199999999999</v>
      </c>
      <c r="J404" s="97">
        <v>1304894.25</v>
      </c>
      <c r="K404" s="97">
        <v>1303730.6299999999</v>
      </c>
      <c r="L404" s="107"/>
      <c r="M404" s="106"/>
    </row>
    <row r="405" spans="1:13" ht="14.4" x14ac:dyDescent="0.3">
      <c r="A405" s="104" t="s">
        <v>950</v>
      </c>
      <c r="B405" s="109"/>
      <c r="C405" s="109"/>
      <c r="D405" s="109"/>
      <c r="E405" s="109"/>
      <c r="F405" s="105" t="s">
        <v>949</v>
      </c>
      <c r="G405" s="105"/>
      <c r="H405" s="97">
        <v>0</v>
      </c>
      <c r="I405" s="97">
        <v>1163.6199999999999</v>
      </c>
      <c r="J405" s="97">
        <v>1304894.25</v>
      </c>
      <c r="K405" s="97">
        <v>1303730.6299999999</v>
      </c>
      <c r="L405" s="107"/>
      <c r="M405" s="106"/>
    </row>
    <row r="406" spans="1:13" ht="14.4" x14ac:dyDescent="0.3">
      <c r="A406" s="110" t="s">
        <v>951</v>
      </c>
      <c r="B406" s="109"/>
      <c r="C406" s="109"/>
      <c r="D406" s="109"/>
      <c r="E406" s="109"/>
      <c r="F406" s="109"/>
      <c r="G406" s="111" t="s">
        <v>676</v>
      </c>
      <c r="H406" s="101">
        <v>0</v>
      </c>
      <c r="I406" s="101">
        <v>1163.6199999999999</v>
      </c>
      <c r="J406" s="101">
        <v>1304894.25</v>
      </c>
      <c r="K406" s="101">
        <v>1303730.6299999999</v>
      </c>
      <c r="L406" s="112"/>
      <c r="M406" s="106"/>
    </row>
    <row r="407" spans="1:13" ht="14.4" x14ac:dyDescent="0.3">
      <c r="A407" s="108"/>
      <c r="B407" s="109"/>
      <c r="C407" s="109"/>
      <c r="D407" s="109"/>
      <c r="E407" s="109"/>
      <c r="F407" s="109"/>
      <c r="G407" s="109"/>
      <c r="H407" s="98"/>
      <c r="I407" s="98"/>
      <c r="J407" s="98"/>
      <c r="K407" s="98"/>
      <c r="L407" s="109"/>
      <c r="M407" s="106"/>
    </row>
    <row r="408" spans="1:13" ht="14.4" x14ac:dyDescent="0.3">
      <c r="A408" s="104" t="s">
        <v>952</v>
      </c>
      <c r="B408" s="109"/>
      <c r="C408" s="109"/>
      <c r="D408" s="109"/>
      <c r="E408" s="105" t="s">
        <v>953</v>
      </c>
      <c r="F408" s="105"/>
      <c r="G408" s="105"/>
      <c r="H408" s="97">
        <v>0</v>
      </c>
      <c r="I408" s="97">
        <v>5347.53</v>
      </c>
      <c r="J408" s="97">
        <v>292048.78999999998</v>
      </c>
      <c r="K408" s="97">
        <v>286701.26</v>
      </c>
      <c r="L408" s="107"/>
      <c r="M408" s="106"/>
    </row>
    <row r="409" spans="1:13" ht="14.4" x14ac:dyDescent="0.3">
      <c r="A409" s="104" t="s">
        <v>954</v>
      </c>
      <c r="B409" s="109"/>
      <c r="C409" s="109"/>
      <c r="D409" s="109"/>
      <c r="E409" s="109"/>
      <c r="F409" s="105" t="s">
        <v>955</v>
      </c>
      <c r="G409" s="105"/>
      <c r="H409" s="97">
        <v>0</v>
      </c>
      <c r="I409" s="97">
        <v>0</v>
      </c>
      <c r="J409" s="97">
        <v>17537.169999999998</v>
      </c>
      <c r="K409" s="97">
        <v>17537.169999999998</v>
      </c>
      <c r="L409" s="107"/>
      <c r="M409" s="106"/>
    </row>
    <row r="410" spans="1:13" ht="14.4" x14ac:dyDescent="0.3">
      <c r="A410" s="110" t="s">
        <v>956</v>
      </c>
      <c r="B410" s="109"/>
      <c r="C410" s="109"/>
      <c r="D410" s="109"/>
      <c r="E410" s="109"/>
      <c r="F410" s="109"/>
      <c r="G410" s="111" t="s">
        <v>846</v>
      </c>
      <c r="H410" s="101">
        <v>0</v>
      </c>
      <c r="I410" s="101">
        <v>0</v>
      </c>
      <c r="J410" s="101">
        <v>9973.6</v>
      </c>
      <c r="K410" s="101">
        <v>9973.6</v>
      </c>
      <c r="L410" s="112"/>
      <c r="M410" s="106"/>
    </row>
    <row r="411" spans="1:13" ht="14.4" x14ac:dyDescent="0.3">
      <c r="A411" s="110" t="s">
        <v>957</v>
      </c>
      <c r="B411" s="109"/>
      <c r="C411" s="109"/>
      <c r="D411" s="109"/>
      <c r="E411" s="109"/>
      <c r="F411" s="109"/>
      <c r="G411" s="111" t="s">
        <v>958</v>
      </c>
      <c r="H411" s="101">
        <v>0</v>
      </c>
      <c r="I411" s="101">
        <v>0</v>
      </c>
      <c r="J411" s="101">
        <v>7563.57</v>
      </c>
      <c r="K411" s="101">
        <v>7563.57</v>
      </c>
      <c r="L411" s="112"/>
      <c r="M411" s="106"/>
    </row>
    <row r="412" spans="1:13" ht="14.4" x14ac:dyDescent="0.3">
      <c r="A412" s="108"/>
      <c r="B412" s="109"/>
      <c r="C412" s="109"/>
      <c r="D412" s="109"/>
      <c r="E412" s="109"/>
      <c r="F412" s="109"/>
      <c r="G412" s="109"/>
      <c r="H412" s="98"/>
      <c r="I412" s="98"/>
      <c r="J412" s="98"/>
      <c r="K412" s="98"/>
      <c r="L412" s="109"/>
      <c r="M412" s="106"/>
    </row>
    <row r="413" spans="1:13" ht="14.4" x14ac:dyDescent="0.3">
      <c r="A413" s="104" t="s">
        <v>959</v>
      </c>
      <c r="B413" s="109"/>
      <c r="C413" s="109"/>
      <c r="D413" s="109"/>
      <c r="E413" s="109"/>
      <c r="F413" s="105" t="s">
        <v>960</v>
      </c>
      <c r="G413" s="105"/>
      <c r="H413" s="97">
        <v>0</v>
      </c>
      <c r="I413" s="97">
        <v>0</v>
      </c>
      <c r="J413" s="97">
        <v>138712.5</v>
      </c>
      <c r="K413" s="97">
        <v>138712.5</v>
      </c>
      <c r="L413" s="107"/>
      <c r="M413" s="106"/>
    </row>
    <row r="414" spans="1:13" ht="14.4" x14ac:dyDescent="0.3">
      <c r="A414" s="110" t="s">
        <v>961</v>
      </c>
      <c r="B414" s="109"/>
      <c r="C414" s="109"/>
      <c r="D414" s="109"/>
      <c r="E414" s="109"/>
      <c r="F414" s="109"/>
      <c r="G414" s="111" t="s">
        <v>962</v>
      </c>
      <c r="H414" s="101">
        <v>0</v>
      </c>
      <c r="I414" s="101">
        <v>0</v>
      </c>
      <c r="J414" s="101">
        <v>138712.5</v>
      </c>
      <c r="K414" s="101">
        <v>138712.5</v>
      </c>
      <c r="L414" s="112"/>
      <c r="M414" s="106"/>
    </row>
    <row r="415" spans="1:13" ht="14.4" x14ac:dyDescent="0.3">
      <c r="A415" s="108"/>
      <c r="B415" s="109"/>
      <c r="C415" s="109"/>
      <c r="D415" s="109"/>
      <c r="E415" s="109"/>
      <c r="F415" s="109"/>
      <c r="G415" s="109"/>
      <c r="H415" s="98"/>
      <c r="I415" s="98"/>
      <c r="J415" s="98"/>
      <c r="K415" s="98"/>
      <c r="L415" s="109"/>
      <c r="M415" s="106"/>
    </row>
    <row r="416" spans="1:13" ht="14.4" x14ac:dyDescent="0.3">
      <c r="A416" s="104" t="s">
        <v>963</v>
      </c>
      <c r="B416" s="109"/>
      <c r="C416" s="109"/>
      <c r="D416" s="109"/>
      <c r="E416" s="109"/>
      <c r="F416" s="105" t="s">
        <v>964</v>
      </c>
      <c r="G416" s="105"/>
      <c r="H416" s="97">
        <v>0</v>
      </c>
      <c r="I416" s="97">
        <v>0</v>
      </c>
      <c r="J416" s="97">
        <v>108071.02</v>
      </c>
      <c r="K416" s="97">
        <v>108071.02</v>
      </c>
      <c r="L416" s="107"/>
      <c r="M416" s="106"/>
    </row>
    <row r="417" spans="1:13" ht="14.4" x14ac:dyDescent="0.3">
      <c r="A417" s="110" t="s">
        <v>965</v>
      </c>
      <c r="B417" s="109"/>
      <c r="C417" s="109"/>
      <c r="D417" s="109"/>
      <c r="E417" s="109"/>
      <c r="F417" s="109"/>
      <c r="G417" s="111" t="s">
        <v>966</v>
      </c>
      <c r="H417" s="101">
        <v>0</v>
      </c>
      <c r="I417" s="101">
        <v>0</v>
      </c>
      <c r="J417" s="101">
        <v>108071.02</v>
      </c>
      <c r="K417" s="101">
        <v>108071.02</v>
      </c>
      <c r="L417" s="112"/>
      <c r="M417" s="106"/>
    </row>
    <row r="418" spans="1:13" ht="14.4" x14ac:dyDescent="0.3">
      <c r="A418" s="108"/>
      <c r="B418" s="109"/>
      <c r="C418" s="109"/>
      <c r="D418" s="109"/>
      <c r="E418" s="109"/>
      <c r="F418" s="109"/>
      <c r="G418" s="109"/>
      <c r="H418" s="98"/>
      <c r="I418" s="98"/>
      <c r="J418" s="98"/>
      <c r="K418" s="98"/>
      <c r="L418" s="109"/>
      <c r="M418" s="106"/>
    </row>
    <row r="419" spans="1:13" ht="14.4" x14ac:dyDescent="0.3">
      <c r="A419" s="104" t="s">
        <v>967</v>
      </c>
      <c r="B419" s="109"/>
      <c r="C419" s="109"/>
      <c r="D419" s="109"/>
      <c r="E419" s="109"/>
      <c r="F419" s="105" t="s">
        <v>968</v>
      </c>
      <c r="G419" s="105"/>
      <c r="H419" s="97">
        <v>0</v>
      </c>
      <c r="I419" s="97">
        <v>5347.53</v>
      </c>
      <c r="J419" s="97">
        <v>27728.1</v>
      </c>
      <c r="K419" s="97">
        <v>22380.57</v>
      </c>
      <c r="L419" s="107"/>
      <c r="M419" s="106"/>
    </row>
    <row r="420" spans="1:13" ht="14.4" x14ac:dyDescent="0.3">
      <c r="A420" s="110" t="s">
        <v>969</v>
      </c>
      <c r="B420" s="109"/>
      <c r="C420" s="109"/>
      <c r="D420" s="109"/>
      <c r="E420" s="109"/>
      <c r="F420" s="109"/>
      <c r="G420" s="111" t="s">
        <v>970</v>
      </c>
      <c r="H420" s="101">
        <v>0</v>
      </c>
      <c r="I420" s="101">
        <v>193.6</v>
      </c>
      <c r="J420" s="101">
        <v>27728.1</v>
      </c>
      <c r="K420" s="101">
        <v>27534.5</v>
      </c>
      <c r="L420" s="112"/>
      <c r="M420" s="106"/>
    </row>
    <row r="421" spans="1:13" ht="14.4" x14ac:dyDescent="0.3">
      <c r="A421" s="110" t="s">
        <v>971</v>
      </c>
      <c r="B421" s="109"/>
      <c r="C421" s="109"/>
      <c r="D421" s="109"/>
      <c r="E421" s="109"/>
      <c r="F421" s="109"/>
      <c r="G421" s="111" t="s">
        <v>972</v>
      </c>
      <c r="H421" s="101">
        <v>0</v>
      </c>
      <c r="I421" s="101">
        <v>4860.2</v>
      </c>
      <c r="J421" s="101">
        <v>0</v>
      </c>
      <c r="K421" s="101">
        <v>-4860.2</v>
      </c>
      <c r="L421" s="112"/>
      <c r="M421" s="106"/>
    </row>
    <row r="422" spans="1:13" ht="14.4" x14ac:dyDescent="0.3">
      <c r="A422" s="110" t="s">
        <v>973</v>
      </c>
      <c r="B422" s="109"/>
      <c r="C422" s="109"/>
      <c r="D422" s="109"/>
      <c r="E422" s="109"/>
      <c r="F422" s="109"/>
      <c r="G422" s="111" t="s">
        <v>974</v>
      </c>
      <c r="H422" s="101">
        <v>0</v>
      </c>
      <c r="I422" s="101">
        <v>293.73</v>
      </c>
      <c r="J422" s="101">
        <v>0</v>
      </c>
      <c r="K422" s="101">
        <v>-293.73</v>
      </c>
      <c r="L422" s="111"/>
      <c r="M422" s="106"/>
    </row>
    <row r="423" spans="1:13" ht="14.4" x14ac:dyDescent="0.3">
      <c r="A423" s="108"/>
      <c r="B423" s="109"/>
      <c r="C423" s="109"/>
      <c r="D423" s="109"/>
      <c r="E423" s="109"/>
      <c r="F423" s="109"/>
      <c r="G423" s="109"/>
      <c r="H423" s="98"/>
      <c r="I423" s="98"/>
      <c r="J423" s="98"/>
      <c r="K423" s="98"/>
      <c r="L423" s="109"/>
      <c r="M423" s="106"/>
    </row>
    <row r="424" spans="1:13" ht="14.4" x14ac:dyDescent="0.3">
      <c r="A424" s="104" t="s">
        <v>975</v>
      </c>
      <c r="B424" s="109"/>
      <c r="C424" s="109"/>
      <c r="D424" s="109"/>
      <c r="E424" s="105" t="s">
        <v>976</v>
      </c>
      <c r="F424" s="105"/>
      <c r="G424" s="105"/>
      <c r="H424" s="97">
        <v>0</v>
      </c>
      <c r="I424" s="97">
        <v>0</v>
      </c>
      <c r="J424" s="97">
        <v>38764.29</v>
      </c>
      <c r="K424" s="97">
        <v>38764.29</v>
      </c>
      <c r="L424" s="107"/>
      <c r="M424" s="106"/>
    </row>
    <row r="425" spans="1:13" ht="14.4" x14ac:dyDescent="0.3">
      <c r="A425" s="104" t="s">
        <v>977</v>
      </c>
      <c r="B425" s="109"/>
      <c r="C425" s="109"/>
      <c r="D425" s="109"/>
      <c r="E425" s="109"/>
      <c r="F425" s="105" t="s">
        <v>976</v>
      </c>
      <c r="G425" s="105"/>
      <c r="H425" s="97">
        <v>0</v>
      </c>
      <c r="I425" s="97">
        <v>0</v>
      </c>
      <c r="J425" s="97">
        <v>38764.29</v>
      </c>
      <c r="K425" s="97">
        <v>38764.29</v>
      </c>
      <c r="L425" s="107"/>
      <c r="M425" s="106"/>
    </row>
    <row r="426" spans="1:13" ht="14.4" x14ac:dyDescent="0.3">
      <c r="A426" s="110" t="s">
        <v>978</v>
      </c>
      <c r="B426" s="109"/>
      <c r="C426" s="109"/>
      <c r="D426" s="109"/>
      <c r="E426" s="109"/>
      <c r="F426" s="109"/>
      <c r="G426" s="111" t="s">
        <v>979</v>
      </c>
      <c r="H426" s="101">
        <v>0</v>
      </c>
      <c r="I426" s="101">
        <v>0</v>
      </c>
      <c r="J426" s="101">
        <v>38742.54</v>
      </c>
      <c r="K426" s="101">
        <v>38742.54</v>
      </c>
      <c r="L426" s="112"/>
      <c r="M426" s="106"/>
    </row>
    <row r="427" spans="1:13" ht="14.4" x14ac:dyDescent="0.3">
      <c r="A427" s="110" t="s">
        <v>980</v>
      </c>
      <c r="B427" s="109"/>
      <c r="C427" s="109"/>
      <c r="D427" s="109"/>
      <c r="E427" s="109"/>
      <c r="F427" s="109"/>
      <c r="G427" s="111" t="s">
        <v>981</v>
      </c>
      <c r="H427" s="101">
        <v>0</v>
      </c>
      <c r="I427" s="101">
        <v>0</v>
      </c>
      <c r="J427" s="101">
        <v>21.75</v>
      </c>
      <c r="K427" s="101">
        <v>21.75</v>
      </c>
      <c r="L427" s="111"/>
      <c r="M427" s="106"/>
    </row>
    <row r="428" spans="1:13" ht="14.4" x14ac:dyDescent="0.3">
      <c r="A428" s="108"/>
      <c r="B428" s="109"/>
      <c r="C428" s="109"/>
      <c r="D428" s="109"/>
      <c r="E428" s="109"/>
      <c r="F428" s="109"/>
      <c r="G428" s="109"/>
      <c r="H428" s="98"/>
      <c r="I428" s="98"/>
      <c r="J428" s="98"/>
      <c r="K428" s="98"/>
      <c r="L428" s="109"/>
      <c r="M428" s="106"/>
    </row>
    <row r="429" spans="1:13" ht="14.4" x14ac:dyDescent="0.3">
      <c r="A429" s="104" t="s">
        <v>982</v>
      </c>
      <c r="B429" s="109"/>
      <c r="C429" s="109"/>
      <c r="D429" s="109"/>
      <c r="E429" s="105" t="s">
        <v>935</v>
      </c>
      <c r="F429" s="105"/>
      <c r="G429" s="105"/>
      <c r="H429" s="97">
        <v>0</v>
      </c>
      <c r="I429" s="97">
        <v>0</v>
      </c>
      <c r="J429" s="97">
        <v>176945</v>
      </c>
      <c r="K429" s="97">
        <v>176945</v>
      </c>
      <c r="L429" s="107"/>
      <c r="M429" s="106"/>
    </row>
    <row r="430" spans="1:13" ht="14.4" x14ac:dyDescent="0.3">
      <c r="A430" s="104" t="s">
        <v>983</v>
      </c>
      <c r="B430" s="109"/>
      <c r="C430" s="109"/>
      <c r="D430" s="109"/>
      <c r="E430" s="109"/>
      <c r="F430" s="105" t="s">
        <v>935</v>
      </c>
      <c r="G430" s="105"/>
      <c r="H430" s="97">
        <v>0</v>
      </c>
      <c r="I430" s="97">
        <v>0</v>
      </c>
      <c r="J430" s="97">
        <v>176945</v>
      </c>
      <c r="K430" s="97">
        <v>176945</v>
      </c>
      <c r="L430" s="107"/>
      <c r="M430" s="106"/>
    </row>
    <row r="431" spans="1:13" ht="14.4" x14ac:dyDescent="0.3">
      <c r="A431" s="110" t="s">
        <v>984</v>
      </c>
      <c r="B431" s="109"/>
      <c r="C431" s="109"/>
      <c r="D431" s="109"/>
      <c r="E431" s="109"/>
      <c r="F431" s="109"/>
      <c r="G431" s="111" t="s">
        <v>940</v>
      </c>
      <c r="H431" s="101">
        <v>0</v>
      </c>
      <c r="I431" s="101">
        <v>0</v>
      </c>
      <c r="J431" s="101">
        <v>32000</v>
      </c>
      <c r="K431" s="101">
        <v>32000</v>
      </c>
      <c r="L431" s="112"/>
      <c r="M431" s="106"/>
    </row>
    <row r="432" spans="1:13" ht="14.4" x14ac:dyDescent="0.3">
      <c r="A432" s="110" t="s">
        <v>985</v>
      </c>
      <c r="B432" s="109"/>
      <c r="C432" s="109"/>
      <c r="D432" s="109"/>
      <c r="E432" s="109"/>
      <c r="F432" s="109"/>
      <c r="G432" s="111" t="s">
        <v>944</v>
      </c>
      <c r="H432" s="101">
        <v>0</v>
      </c>
      <c r="I432" s="101">
        <v>0</v>
      </c>
      <c r="J432" s="101">
        <v>144945</v>
      </c>
      <c r="K432" s="101">
        <v>144945</v>
      </c>
      <c r="L432" s="112"/>
      <c r="M432" s="106"/>
    </row>
    <row r="433" spans="1:13" ht="14.4" x14ac:dyDescent="0.3">
      <c r="A433" s="105"/>
      <c r="B433" s="105"/>
      <c r="C433" s="105"/>
      <c r="D433" s="105"/>
      <c r="E433" s="105"/>
      <c r="F433" s="105"/>
      <c r="G433" s="105"/>
      <c r="H433" s="97"/>
      <c r="I433" s="98"/>
      <c r="J433" s="98"/>
      <c r="K433" s="98"/>
      <c r="L433" s="109"/>
      <c r="M433" s="106"/>
    </row>
    <row r="434" spans="1:13" ht="14.4" x14ac:dyDescent="0.3">
      <c r="A434" s="106"/>
      <c r="B434" s="106"/>
      <c r="C434" s="106"/>
      <c r="D434" s="106"/>
      <c r="E434" s="106"/>
      <c r="F434" s="106"/>
      <c r="G434" s="106"/>
      <c r="H434" s="100"/>
      <c r="I434" s="100"/>
      <c r="J434" s="100"/>
      <c r="K434" s="98"/>
      <c r="L434" s="113"/>
      <c r="M434" s="106"/>
    </row>
    <row r="435" spans="1:13" ht="14.4" x14ac:dyDescent="0.3">
      <c r="A435" s="106"/>
      <c r="B435" s="106"/>
      <c r="C435" s="106"/>
      <c r="D435" s="106"/>
      <c r="E435" s="106"/>
      <c r="F435" s="106"/>
      <c r="G435" s="106"/>
      <c r="H435" s="100"/>
      <c r="I435" s="100"/>
      <c r="J435" s="100"/>
      <c r="K435" s="100"/>
      <c r="L435" s="106"/>
      <c r="M435" s="106"/>
    </row>
    <row r="436" spans="1:13" ht="14.4" x14ac:dyDescent="0.3">
      <c r="A436" s="106"/>
      <c r="B436" s="106"/>
      <c r="C436" s="106"/>
      <c r="D436" s="106"/>
      <c r="E436" s="106"/>
      <c r="F436" s="106"/>
      <c r="G436" s="106"/>
      <c r="H436" s="100"/>
      <c r="I436" s="100"/>
      <c r="J436" s="100"/>
      <c r="K436" s="100"/>
      <c r="L436" s="106"/>
      <c r="M436" s="106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OrçadoxRealizado</vt:lpstr>
      <vt:lpstr>Dez</vt:lpstr>
      <vt:lpstr>OrçadoxRealizado!Area_de_impressao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2018-05-22T14:06:23Z</dcterms:created>
  <dcterms:modified xsi:type="dcterms:W3CDTF">2023-03-02T19:12:44Z</dcterms:modified>
  <cp:category/>
  <cp:contentStatus/>
</cp:coreProperties>
</file>