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filterPrivacy="1" defaultThemeVersion="124226"/>
  <xr:revisionPtr revIDLastSave="0" documentId="13_ncr:1_{41898CE3-9320-428A-9213-EB9195118D4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rçadoxRealizado" sheetId="4" r:id="rId1"/>
    <sheet name="Dez" sheetId="16" state="hidden" r:id="rId2"/>
    <sheet name="Nov" sheetId="15" state="hidden" r:id="rId3"/>
    <sheet name="Out" sheetId="14" state="hidden" r:id="rId4"/>
    <sheet name="Set" sheetId="13" state="hidden" r:id="rId5"/>
    <sheet name="Ago" sheetId="12" state="hidden" r:id="rId6"/>
    <sheet name="Jul" sheetId="11" state="hidden" r:id="rId7"/>
    <sheet name="Jun" sheetId="10" state="hidden" r:id="rId8"/>
    <sheet name="Mai" sheetId="9" state="hidden" r:id="rId9"/>
    <sheet name="Abr" sheetId="8" state="hidden" r:id="rId10"/>
    <sheet name="Mar" sheetId="7" state="hidden" r:id="rId11"/>
    <sheet name="Fev" sheetId="6" state="hidden" r:id="rId12"/>
    <sheet name="Jan" sheetId="5" state="hidden" r:id="rId13"/>
  </sheets>
  <externalReferences>
    <externalReference r:id="rId14"/>
  </externalReferences>
  <definedNames>
    <definedName name="Z_2A615783_3277_495A_9546_A8E14568A1F3_.wvu.PrintArea" localSheetId="0" hidden="1">OrçadoxRealizado!$A$5:$B$39</definedName>
    <definedName name="Z_2A615783_3277_495A_9546_A8E14568A1F3_.wvu.PrintTitles" localSheetId="0" hidden="1">OrçadoxRealizado!#REF!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3" i="4" l="1"/>
  <c r="H142" i="4"/>
  <c r="H141" i="4"/>
  <c r="H140" i="4"/>
  <c r="H139" i="4"/>
  <c r="H138" i="4"/>
  <c r="T143" i="4"/>
  <c r="T142" i="4"/>
  <c r="T141" i="4"/>
  <c r="T140" i="4"/>
  <c r="T139" i="4"/>
  <c r="T138" i="4"/>
  <c r="N143" i="4"/>
  <c r="N142" i="4"/>
  <c r="N141" i="4"/>
  <c r="N140" i="4"/>
  <c r="N139" i="4"/>
  <c r="N180" i="4"/>
  <c r="N179" i="4"/>
  <c r="N178" i="4"/>
  <c r="H186" i="4"/>
  <c r="H185" i="4"/>
  <c r="H184" i="4"/>
  <c r="H183" i="4"/>
  <c r="H182" i="4"/>
  <c r="H181" i="4"/>
  <c r="H180" i="4"/>
  <c r="H179" i="4"/>
  <c r="H178" i="4"/>
  <c r="R141" i="4"/>
  <c r="V196" i="4"/>
  <c r="V195" i="4"/>
  <c r="V194" i="4"/>
  <c r="V193" i="4"/>
  <c r="V192" i="4"/>
  <c r="V191" i="4"/>
  <c r="V190" i="4"/>
  <c r="V189" i="4"/>
  <c r="V188" i="4"/>
  <c r="V187" i="4"/>
  <c r="V185" i="4"/>
  <c r="V184" i="4"/>
  <c r="V183" i="4"/>
  <c r="V182" i="4"/>
  <c r="V181" i="4"/>
  <c r="V180" i="4"/>
  <c r="T196" i="4"/>
  <c r="T195" i="4"/>
  <c r="T194" i="4"/>
  <c r="T193" i="4"/>
  <c r="T192" i="4"/>
  <c r="T191" i="4"/>
  <c r="T190" i="4"/>
  <c r="T189" i="4"/>
  <c r="T188" i="4"/>
  <c r="T187" i="4"/>
  <c r="T186" i="4"/>
  <c r="T185" i="4"/>
  <c r="T184" i="4"/>
  <c r="T183" i="4"/>
  <c r="T182" i="4"/>
  <c r="T181" i="4"/>
  <c r="T180" i="4"/>
  <c r="N196" i="4"/>
  <c r="N194" i="4"/>
  <c r="N193" i="4"/>
  <c r="N192" i="4"/>
  <c r="N191" i="4"/>
  <c r="N190" i="4"/>
  <c r="N189" i="4"/>
  <c r="N188" i="4"/>
  <c r="N187" i="4"/>
  <c r="N186" i="4"/>
  <c r="N185" i="4"/>
  <c r="N184" i="4"/>
  <c r="N183" i="4"/>
  <c r="N182" i="4"/>
  <c r="N181" i="4"/>
  <c r="H196" i="4"/>
  <c r="H195" i="4"/>
  <c r="H194" i="4"/>
  <c r="H193" i="4"/>
  <c r="H192" i="4"/>
  <c r="H191" i="4"/>
  <c r="H190" i="4"/>
  <c r="H189" i="4"/>
  <c r="H188" i="4"/>
  <c r="H187" i="4"/>
  <c r="D183" i="4"/>
  <c r="C178" i="4"/>
  <c r="D179" i="4"/>
  <c r="E179" i="4"/>
  <c r="F179" i="4"/>
  <c r="G179" i="4"/>
  <c r="I179" i="4"/>
  <c r="J179" i="4"/>
  <c r="K179" i="4"/>
  <c r="L179" i="4"/>
  <c r="O179" i="4"/>
  <c r="U179" i="4"/>
  <c r="W179" i="4"/>
  <c r="S195" i="4" l="1"/>
  <c r="S194" i="4"/>
  <c r="S193" i="4"/>
  <c r="S192" i="4"/>
  <c r="S191" i="4"/>
  <c r="S180" i="4"/>
  <c r="I185" i="4"/>
  <c r="S41" i="4"/>
  <c r="L479" i="16"/>
  <c r="L478" i="16"/>
  <c r="L477" i="16"/>
  <c r="L475" i="16"/>
  <c r="L474" i="16"/>
  <c r="L473" i="16"/>
  <c r="L471" i="16"/>
  <c r="L470" i="16"/>
  <c r="L469" i="16"/>
  <c r="L467" i="16"/>
  <c r="L466" i="16"/>
  <c r="L465" i="16"/>
  <c r="S40" i="4" s="1"/>
  <c r="S182" i="4" s="1"/>
  <c r="L464" i="16"/>
  <c r="L463" i="16"/>
  <c r="L461" i="16"/>
  <c r="S38" i="4" s="1"/>
  <c r="L460" i="16"/>
  <c r="L458" i="16"/>
  <c r="L457" i="16"/>
  <c r="L455" i="16"/>
  <c r="L454" i="16"/>
  <c r="L453" i="16"/>
  <c r="L452" i="16"/>
  <c r="L451" i="16"/>
  <c r="L450" i="16"/>
  <c r="L448" i="16"/>
  <c r="L447" i="16"/>
  <c r="L446" i="16"/>
  <c r="L445" i="16"/>
  <c r="L444" i="16"/>
  <c r="L443" i="16"/>
  <c r="L441" i="16"/>
  <c r="L440" i="16"/>
  <c r="L439" i="16"/>
  <c r="L438" i="16"/>
  <c r="S149" i="4" s="1"/>
  <c r="L437" i="16"/>
  <c r="L436" i="16"/>
  <c r="L435" i="16"/>
  <c r="L433" i="16"/>
  <c r="L432" i="16"/>
  <c r="L431" i="16"/>
  <c r="L430" i="16"/>
  <c r="L429" i="16"/>
  <c r="L427" i="16"/>
  <c r="S88" i="4" s="1"/>
  <c r="L426" i="16"/>
  <c r="L425" i="16"/>
  <c r="L424" i="16"/>
  <c r="L423" i="16"/>
  <c r="L421" i="16"/>
  <c r="S146" i="4" s="1"/>
  <c r="L420" i="16"/>
  <c r="S145" i="4" s="1"/>
  <c r="L419" i="16"/>
  <c r="L418" i="16"/>
  <c r="L417" i="16"/>
  <c r="L416" i="16"/>
  <c r="L414" i="16"/>
  <c r="L413" i="16"/>
  <c r="S115" i="4" s="1"/>
  <c r="L411" i="16"/>
  <c r="L410" i="16"/>
  <c r="L409" i="16"/>
  <c r="L408" i="16"/>
  <c r="L407" i="16"/>
  <c r="L405" i="16"/>
  <c r="L404" i="16"/>
  <c r="L402" i="16"/>
  <c r="L401" i="16"/>
  <c r="S140" i="4" s="1"/>
  <c r="L399" i="16"/>
  <c r="L398" i="16"/>
  <c r="S139" i="4" s="1"/>
  <c r="L397" i="16"/>
  <c r="L396" i="16"/>
  <c r="L395" i="16"/>
  <c r="L393" i="16"/>
  <c r="L392" i="16"/>
  <c r="L391" i="16"/>
  <c r="L390" i="16"/>
  <c r="L389" i="16"/>
  <c r="L376" i="16"/>
  <c r="L375" i="16"/>
  <c r="L374" i="16"/>
  <c r="L373" i="16"/>
  <c r="L372" i="16"/>
  <c r="L347" i="16"/>
  <c r="L346" i="16"/>
  <c r="L287" i="16"/>
  <c r="L288" i="16"/>
  <c r="L289" i="16"/>
  <c r="S86" i="4" s="1"/>
  <c r="L290" i="16"/>
  <c r="L387" i="16"/>
  <c r="L386" i="16"/>
  <c r="L385" i="16"/>
  <c r="S110" i="4" s="1"/>
  <c r="L383" i="16"/>
  <c r="L382" i="16"/>
  <c r="L381" i="16"/>
  <c r="S119" i="4" s="1"/>
  <c r="L380" i="16"/>
  <c r="L379" i="16"/>
  <c r="L378" i="16"/>
  <c r="L370" i="16"/>
  <c r="L369" i="16"/>
  <c r="L368" i="16"/>
  <c r="S95" i="4" s="1"/>
  <c r="L366" i="16"/>
  <c r="S93" i="4" s="1"/>
  <c r="L365" i="16"/>
  <c r="L363" i="16"/>
  <c r="L362" i="16"/>
  <c r="L361" i="16"/>
  <c r="S91" i="4" s="1"/>
  <c r="L345" i="16"/>
  <c r="L359" i="16"/>
  <c r="L358" i="16"/>
  <c r="L357" i="16"/>
  <c r="L356" i="16"/>
  <c r="L355" i="16"/>
  <c r="L354" i="16"/>
  <c r="L353" i="16"/>
  <c r="L352" i="16"/>
  <c r="L351" i="16"/>
  <c r="L350" i="16"/>
  <c r="L349" i="16"/>
  <c r="L348" i="16"/>
  <c r="S90" i="4" s="1"/>
  <c r="L343" i="16"/>
  <c r="L342" i="16"/>
  <c r="L341" i="16"/>
  <c r="L340" i="16"/>
  <c r="S87" i="4" s="1"/>
  <c r="L338" i="16"/>
  <c r="L337" i="16"/>
  <c r="L336" i="16"/>
  <c r="L335" i="16"/>
  <c r="L334" i="16"/>
  <c r="L333" i="16"/>
  <c r="L332" i="16"/>
  <c r="L331" i="16"/>
  <c r="L330" i="16"/>
  <c r="L329" i="16"/>
  <c r="L328" i="16"/>
  <c r="L327" i="16"/>
  <c r="L326" i="16"/>
  <c r="L325" i="16"/>
  <c r="L324" i="16"/>
  <c r="L323" i="16"/>
  <c r="S82" i="4" s="1"/>
  <c r="L321" i="16"/>
  <c r="L320" i="16"/>
  <c r="L319" i="16"/>
  <c r="L318" i="16"/>
  <c r="L317" i="16"/>
  <c r="L316" i="16"/>
  <c r="L315" i="16"/>
  <c r="S81" i="4" s="1"/>
  <c r="L313" i="16"/>
  <c r="L312" i="16"/>
  <c r="L311" i="16"/>
  <c r="L310" i="16"/>
  <c r="L309" i="16"/>
  <c r="L308" i="16"/>
  <c r="L307" i="16"/>
  <c r="S80" i="4" s="1"/>
  <c r="L305" i="16"/>
  <c r="L304" i="16"/>
  <c r="L303" i="16"/>
  <c r="L300" i="16"/>
  <c r="L299" i="16"/>
  <c r="L296" i="16"/>
  <c r="S77" i="4" s="1"/>
  <c r="L295" i="16"/>
  <c r="S73" i="4" s="1"/>
  <c r="L294" i="16"/>
  <c r="S76" i="4" s="1"/>
  <c r="L293" i="16"/>
  <c r="S74" i="4" s="1"/>
  <c r="L286" i="16"/>
  <c r="L284" i="16"/>
  <c r="L283" i="16"/>
  <c r="S65" i="4" s="1"/>
  <c r="L282" i="16"/>
  <c r="S63" i="4" s="1"/>
  <c r="L281" i="16"/>
  <c r="S69" i="4" s="1"/>
  <c r="L280" i="16"/>
  <c r="S62" i="4" s="1"/>
  <c r="L279" i="16"/>
  <c r="L278" i="16"/>
  <c r="S68" i="4" s="1"/>
  <c r="L277" i="16"/>
  <c r="S64" i="4" s="1"/>
  <c r="L276" i="16"/>
  <c r="S67" i="4" s="1"/>
  <c r="L302" i="16"/>
  <c r="S79" i="4" s="1"/>
  <c r="L298" i="16"/>
  <c r="S78" i="4" s="1"/>
  <c r="L292" i="16"/>
  <c r="L273" i="16"/>
  <c r="L268" i="16"/>
  <c r="S57" i="4" s="1"/>
  <c r="L263" i="16"/>
  <c r="S56" i="4" s="1"/>
  <c r="L247" i="16"/>
  <c r="S54" i="4" s="1"/>
  <c r="L233" i="16"/>
  <c r="S53" i="4" s="1"/>
  <c r="L223" i="16"/>
  <c r="S51" i="4" s="1"/>
  <c r="L209" i="16"/>
  <c r="L213" i="16"/>
  <c r="S50" i="4" s="1"/>
  <c r="S37" i="4"/>
  <c r="S35" i="4"/>
  <c r="S181" i="4" s="1"/>
  <c r="S24" i="4"/>
  <c r="S11" i="4"/>
  <c r="U185" i="4"/>
  <c r="R123" i="4"/>
  <c r="R195" i="4"/>
  <c r="R194" i="4"/>
  <c r="R193" i="4"/>
  <c r="R192" i="4"/>
  <c r="R191" i="4"/>
  <c r="R83" i="4"/>
  <c r="R84" i="4"/>
  <c r="R41" i="4"/>
  <c r="R40" i="4"/>
  <c r="R37" i="4"/>
  <c r="R35" i="4"/>
  <c r="R24" i="4"/>
  <c r="R8" i="4"/>
  <c r="L428" i="15"/>
  <c r="L429" i="15"/>
  <c r="L430" i="15"/>
  <c r="L431" i="15"/>
  <c r="L432" i="15"/>
  <c r="L433" i="15"/>
  <c r="L434" i="15"/>
  <c r="L435" i="15"/>
  <c r="L436" i="15"/>
  <c r="L437" i="15"/>
  <c r="L438" i="15"/>
  <c r="L439" i="15"/>
  <c r="L441" i="15"/>
  <c r="L442" i="15"/>
  <c r="L444" i="15"/>
  <c r="L445" i="15"/>
  <c r="R38" i="4" s="1"/>
  <c r="L447" i="15"/>
  <c r="L448" i="15"/>
  <c r="L449" i="15"/>
  <c r="L450" i="15"/>
  <c r="L451" i="15"/>
  <c r="L453" i="15"/>
  <c r="L454" i="15"/>
  <c r="L455" i="15"/>
  <c r="L457" i="15"/>
  <c r="L458" i="15"/>
  <c r="L459" i="15"/>
  <c r="L461" i="15"/>
  <c r="L462" i="15"/>
  <c r="L463" i="15"/>
  <c r="R149" i="4" s="1"/>
  <c r="L427" i="15"/>
  <c r="L206" i="15"/>
  <c r="L207" i="15"/>
  <c r="L208" i="15"/>
  <c r="L209" i="15"/>
  <c r="L210" i="15"/>
  <c r="L211" i="15"/>
  <c r="L212" i="15"/>
  <c r="L213" i="15"/>
  <c r="L215" i="15"/>
  <c r="R51" i="4" s="1"/>
  <c r="L216" i="15"/>
  <c r="L217" i="15"/>
  <c r="L218" i="15"/>
  <c r="L219" i="15"/>
  <c r="L220" i="15"/>
  <c r="L221" i="15"/>
  <c r="L222" i="15"/>
  <c r="L224" i="15"/>
  <c r="L225" i="15"/>
  <c r="R53" i="4" s="1"/>
  <c r="L226" i="15"/>
  <c r="L227" i="15"/>
  <c r="L228" i="15"/>
  <c r="L229" i="15"/>
  <c r="L230" i="15"/>
  <c r="L231" i="15"/>
  <c r="L232" i="15"/>
  <c r="L233" i="15"/>
  <c r="L234" i="15"/>
  <c r="L235" i="15"/>
  <c r="L236" i="15"/>
  <c r="L237" i="15"/>
  <c r="L239" i="15"/>
  <c r="R54" i="4" s="1"/>
  <c r="L240" i="15"/>
  <c r="L241" i="15"/>
  <c r="L242" i="15"/>
  <c r="L243" i="15"/>
  <c r="L244" i="15"/>
  <c r="L245" i="15"/>
  <c r="L246" i="15"/>
  <c r="L247" i="15"/>
  <c r="L248" i="15"/>
  <c r="L249" i="15"/>
  <c r="L250" i="15"/>
  <c r="L251" i="15"/>
  <c r="L252" i="15"/>
  <c r="L254" i="15"/>
  <c r="L255" i="15"/>
  <c r="R56" i="4" s="1"/>
  <c r="L256" i="15"/>
  <c r="L257" i="15"/>
  <c r="L258" i="15"/>
  <c r="L259" i="15"/>
  <c r="L260" i="15"/>
  <c r="R57" i="4" s="1"/>
  <c r="L261" i="15"/>
  <c r="L262" i="15"/>
  <c r="L263" i="15"/>
  <c r="L265" i="15"/>
  <c r="L266" i="15"/>
  <c r="L267" i="15"/>
  <c r="L268" i="15"/>
  <c r="R67" i="4" s="1"/>
  <c r="L269" i="15"/>
  <c r="R64" i="4" s="1"/>
  <c r="L270" i="15"/>
  <c r="R68" i="4" s="1"/>
  <c r="L271" i="15"/>
  <c r="L272" i="15"/>
  <c r="R62" i="4" s="1"/>
  <c r="L273" i="15"/>
  <c r="R69" i="4" s="1"/>
  <c r="L274" i="15"/>
  <c r="R63" i="4" s="1"/>
  <c r="L275" i="15"/>
  <c r="R65" i="4" s="1"/>
  <c r="L276" i="15"/>
  <c r="L278" i="15"/>
  <c r="L279" i="15"/>
  <c r="L280" i="15"/>
  <c r="L281" i="15"/>
  <c r="L282" i="15"/>
  <c r="R86" i="4" s="1"/>
  <c r="L284" i="15"/>
  <c r="L285" i="15"/>
  <c r="R74" i="4" s="1"/>
  <c r="L286" i="15"/>
  <c r="R76" i="4" s="1"/>
  <c r="L287" i="15"/>
  <c r="R73" i="4" s="1"/>
  <c r="L288" i="15"/>
  <c r="R77" i="4" s="1"/>
  <c r="L290" i="15"/>
  <c r="R78" i="4" s="1"/>
  <c r="L291" i="15"/>
  <c r="L292" i="15"/>
  <c r="L294" i="15"/>
  <c r="L295" i="15"/>
  <c r="L297" i="15"/>
  <c r="R80" i="4" s="1"/>
  <c r="L298" i="15"/>
  <c r="L299" i="15"/>
  <c r="L300" i="15"/>
  <c r="L301" i="15"/>
  <c r="L302" i="15"/>
  <c r="L303" i="15"/>
  <c r="L305" i="15"/>
  <c r="R81" i="4" s="1"/>
  <c r="L306" i="15"/>
  <c r="L307" i="15"/>
  <c r="L308" i="15"/>
  <c r="L309" i="15"/>
  <c r="L310" i="15"/>
  <c r="L311" i="15"/>
  <c r="L313" i="15"/>
  <c r="R82" i="4" s="1"/>
  <c r="L314" i="15"/>
  <c r="L315" i="15"/>
  <c r="L316" i="15"/>
  <c r="L317" i="15"/>
  <c r="L318" i="15"/>
  <c r="L319" i="15"/>
  <c r="L320" i="15"/>
  <c r="L321" i="15"/>
  <c r="L322" i="15"/>
  <c r="L323" i="15"/>
  <c r="L324" i="15"/>
  <c r="L325" i="15"/>
  <c r="L326" i="15"/>
  <c r="L327" i="15"/>
  <c r="L328" i="15"/>
  <c r="L330" i="15"/>
  <c r="R87" i="4" s="1"/>
  <c r="L331" i="15"/>
  <c r="L332" i="15"/>
  <c r="L333" i="15"/>
  <c r="L335" i="15"/>
  <c r="L336" i="15"/>
  <c r="L337" i="15"/>
  <c r="L338" i="15"/>
  <c r="R90" i="4" s="1"/>
  <c r="L339" i="15"/>
  <c r="L340" i="15"/>
  <c r="L341" i="15"/>
  <c r="L342" i="15"/>
  <c r="L343" i="15"/>
  <c r="L344" i="15"/>
  <c r="L345" i="15"/>
  <c r="L346" i="15"/>
  <c r="L347" i="15"/>
  <c r="L348" i="15"/>
  <c r="L349" i="15"/>
  <c r="L351" i="15"/>
  <c r="R91" i="4" s="1"/>
  <c r="L353" i="15"/>
  <c r="L355" i="15"/>
  <c r="R93" i="4" s="1"/>
  <c r="L356" i="15"/>
  <c r="L358" i="15"/>
  <c r="R95" i="4" s="1"/>
  <c r="L359" i="15"/>
  <c r="L360" i="15"/>
  <c r="L362" i="15"/>
  <c r="L363" i="15"/>
  <c r="L364" i="15"/>
  <c r="L365" i="15"/>
  <c r="L366" i="15"/>
  <c r="L368" i="15"/>
  <c r="L369" i="15"/>
  <c r="L370" i="15"/>
  <c r="L371" i="15"/>
  <c r="R119" i="4" s="1"/>
  <c r="L372" i="15"/>
  <c r="L373" i="15"/>
  <c r="L375" i="15"/>
  <c r="R110" i="4" s="1"/>
  <c r="L376" i="15"/>
  <c r="L377" i="15"/>
  <c r="L379" i="15"/>
  <c r="L380" i="15"/>
  <c r="L381" i="15"/>
  <c r="L382" i="15"/>
  <c r="L383" i="15"/>
  <c r="R127" i="4" s="1"/>
  <c r="L385" i="15"/>
  <c r="L386" i="15"/>
  <c r="L387" i="15"/>
  <c r="L388" i="15"/>
  <c r="R139" i="4" s="1"/>
  <c r="L389" i="15"/>
  <c r="L391" i="15"/>
  <c r="L392" i="15"/>
  <c r="L394" i="15"/>
  <c r="L395" i="15"/>
  <c r="L397" i="15"/>
  <c r="L398" i="15"/>
  <c r="L399" i="15"/>
  <c r="L400" i="15"/>
  <c r="L401" i="15"/>
  <c r="R112" i="4" s="1"/>
  <c r="L403" i="15"/>
  <c r="R115" i="4" s="1"/>
  <c r="L404" i="15"/>
  <c r="L406" i="15"/>
  <c r="L407" i="15"/>
  <c r="L408" i="15"/>
  <c r="L409" i="15"/>
  <c r="L410" i="15"/>
  <c r="R145" i="4" s="1"/>
  <c r="L411" i="15"/>
  <c r="R146" i="4" s="1"/>
  <c r="L413" i="15"/>
  <c r="L414" i="15"/>
  <c r="L415" i="15"/>
  <c r="L416" i="15"/>
  <c r="L417" i="15"/>
  <c r="R88" i="4" s="1"/>
  <c r="L419" i="15"/>
  <c r="L420" i="15"/>
  <c r="L421" i="15"/>
  <c r="L422" i="15"/>
  <c r="L423" i="15"/>
  <c r="L424" i="15"/>
  <c r="L425" i="15"/>
  <c r="L205" i="15"/>
  <c r="R50" i="4" s="1"/>
  <c r="L204" i="15"/>
  <c r="L203" i="15"/>
  <c r="L202" i="15"/>
  <c r="L201" i="15"/>
  <c r="Q195" i="4"/>
  <c r="Q194" i="4"/>
  <c r="Q193" i="4"/>
  <c r="Q192" i="4"/>
  <c r="Q191" i="4"/>
  <c r="Q156" i="4"/>
  <c r="Q153" i="4" s="1"/>
  <c r="Q41" i="4"/>
  <c r="Q40" i="4"/>
  <c r="Q182" i="4" s="1"/>
  <c r="Q38" i="4"/>
  <c r="Q37" i="4"/>
  <c r="Q35" i="4"/>
  <c r="Q24" i="4"/>
  <c r="Q23" i="4" s="1"/>
  <c r="Q22" i="4" s="1"/>
  <c r="Q186" i="4"/>
  <c r="Q180" i="4"/>
  <c r="Q167" i="4"/>
  <c r="Q160" i="4"/>
  <c r="Q130" i="4"/>
  <c r="Q123" i="4"/>
  <c r="Q97" i="4"/>
  <c r="Q84" i="4"/>
  <c r="Q58" i="4"/>
  <c r="Q50" i="4"/>
  <c r="Q42" i="4"/>
  <c r="Q20" i="4"/>
  <c r="Q17" i="4"/>
  <c r="Q15" i="4" s="1"/>
  <c r="Q8" i="4"/>
  <c r="L464" i="14"/>
  <c r="L463" i="14"/>
  <c r="L462" i="14"/>
  <c r="Q149" i="4" s="1"/>
  <c r="Q148" i="4" s="1"/>
  <c r="L461" i="14"/>
  <c r="L460" i="14"/>
  <c r="L459" i="14"/>
  <c r="L458" i="14"/>
  <c r="L457" i="14"/>
  <c r="L456" i="14"/>
  <c r="L455" i="14"/>
  <c r="L454" i="14"/>
  <c r="L453" i="14"/>
  <c r="L452" i="14"/>
  <c r="L451" i="14"/>
  <c r="L450" i="14"/>
  <c r="L449" i="14"/>
  <c r="L448" i="14"/>
  <c r="L447" i="14"/>
  <c r="L446" i="14"/>
  <c r="L445" i="14"/>
  <c r="L444" i="14"/>
  <c r="L443" i="14"/>
  <c r="L442" i="14"/>
  <c r="L441" i="14"/>
  <c r="L440" i="14"/>
  <c r="L439" i="14"/>
  <c r="L438" i="14"/>
  <c r="L437" i="14"/>
  <c r="L436" i="14"/>
  <c r="L435" i="14"/>
  <c r="L434" i="14"/>
  <c r="L433" i="14"/>
  <c r="L432" i="14"/>
  <c r="L431" i="14"/>
  <c r="L430" i="14"/>
  <c r="L429" i="14"/>
  <c r="L428" i="14"/>
  <c r="L426" i="14"/>
  <c r="L425" i="14"/>
  <c r="L424" i="14"/>
  <c r="L423" i="14"/>
  <c r="L422" i="14"/>
  <c r="L421" i="14"/>
  <c r="L420" i="14"/>
  <c r="L419" i="14"/>
  <c r="L418" i="14"/>
  <c r="Q88" i="4" s="1"/>
  <c r="L417" i="14"/>
  <c r="L416" i="14"/>
  <c r="L415" i="14"/>
  <c r="L414" i="14"/>
  <c r="L413" i="14"/>
  <c r="L412" i="14"/>
  <c r="Q146" i="4" s="1"/>
  <c r="L411" i="14"/>
  <c r="Q145" i="4" s="1"/>
  <c r="L410" i="14"/>
  <c r="L409" i="14"/>
  <c r="L408" i="14"/>
  <c r="L407" i="14"/>
  <c r="L406" i="14"/>
  <c r="L405" i="14"/>
  <c r="L404" i="14"/>
  <c r="Q115" i="4" s="1"/>
  <c r="L403" i="14"/>
  <c r="L402" i="14"/>
  <c r="L401" i="14"/>
  <c r="Q112" i="4" s="1"/>
  <c r="L400" i="14"/>
  <c r="L399" i="14"/>
  <c r="L398" i="14"/>
  <c r="L397" i="14"/>
  <c r="L396" i="14"/>
  <c r="L395" i="14"/>
  <c r="L394" i="14"/>
  <c r="L393" i="14"/>
  <c r="L392" i="14"/>
  <c r="L391" i="14"/>
  <c r="L390" i="14"/>
  <c r="L389" i="14"/>
  <c r="Q139" i="4" s="1"/>
  <c r="Q138" i="4" s="1"/>
  <c r="L388" i="14"/>
  <c r="L387" i="14"/>
  <c r="L386" i="14"/>
  <c r="L385" i="14"/>
  <c r="L384" i="14"/>
  <c r="L383" i="14"/>
  <c r="Q127" i="4" s="1"/>
  <c r="Q125" i="4" s="1"/>
  <c r="L382" i="14"/>
  <c r="L381" i="14"/>
  <c r="L380" i="14"/>
  <c r="L379" i="14"/>
  <c r="L378" i="14"/>
  <c r="L377" i="14"/>
  <c r="L376" i="14"/>
  <c r="Q110" i="4" s="1"/>
  <c r="L375" i="14"/>
  <c r="L374" i="14"/>
  <c r="L373" i="14"/>
  <c r="L372" i="14"/>
  <c r="Q119" i="4" s="1"/>
  <c r="L371" i="14"/>
  <c r="L370" i="14"/>
  <c r="L369" i="14"/>
  <c r="L368" i="14"/>
  <c r="L367" i="14"/>
  <c r="L366" i="14"/>
  <c r="L365" i="14"/>
  <c r="L364" i="14"/>
  <c r="L363" i="14"/>
  <c r="L362" i="14"/>
  <c r="L361" i="14"/>
  <c r="L360" i="14"/>
  <c r="L359" i="14"/>
  <c r="Q95" i="4" s="1"/>
  <c r="L358" i="14"/>
  <c r="L357" i="14"/>
  <c r="L356" i="14"/>
  <c r="Q93" i="4" s="1"/>
  <c r="L355" i="14"/>
  <c r="L354" i="14"/>
  <c r="L353" i="14"/>
  <c r="L352" i="14"/>
  <c r="Q91" i="4" s="1"/>
  <c r="L351" i="14"/>
  <c r="L350" i="14"/>
  <c r="L349" i="14"/>
  <c r="L348" i="14"/>
  <c r="L347" i="14"/>
  <c r="L346" i="14"/>
  <c r="L345" i="14"/>
  <c r="L344" i="14"/>
  <c r="L343" i="14"/>
  <c r="L342" i="14"/>
  <c r="L341" i="14"/>
  <c r="L340" i="14"/>
  <c r="L339" i="14"/>
  <c r="Q90" i="4" s="1"/>
  <c r="L338" i="14"/>
  <c r="L337" i="14"/>
  <c r="L336" i="14"/>
  <c r="L335" i="14"/>
  <c r="L334" i="14"/>
  <c r="L333" i="14"/>
  <c r="L332" i="14"/>
  <c r="L331" i="14"/>
  <c r="Q87" i="4" s="1"/>
  <c r="L330" i="14"/>
  <c r="L329" i="14"/>
  <c r="L328" i="14"/>
  <c r="L327" i="14"/>
  <c r="L326" i="14"/>
  <c r="L325" i="14"/>
  <c r="L324" i="14"/>
  <c r="L323" i="14"/>
  <c r="L322" i="14"/>
  <c r="L321" i="14"/>
  <c r="L320" i="14"/>
  <c r="L319" i="14"/>
  <c r="Q83" i="4" s="1"/>
  <c r="L318" i="14"/>
  <c r="L317" i="14"/>
  <c r="L316" i="14"/>
  <c r="L315" i="14"/>
  <c r="Q82" i="4" s="1"/>
  <c r="L314" i="14"/>
  <c r="L313" i="14"/>
  <c r="L312" i="14"/>
  <c r="L311" i="14"/>
  <c r="L310" i="14"/>
  <c r="L309" i="14"/>
  <c r="L308" i="14"/>
  <c r="L307" i="14"/>
  <c r="Q81" i="4" s="1"/>
  <c r="L306" i="14"/>
  <c r="L305" i="14"/>
  <c r="L304" i="14"/>
  <c r="L303" i="14"/>
  <c r="L302" i="14"/>
  <c r="L301" i="14"/>
  <c r="L300" i="14"/>
  <c r="L299" i="14"/>
  <c r="Q80" i="4" s="1"/>
  <c r="L298" i="14"/>
  <c r="L297" i="14"/>
  <c r="L296" i="14"/>
  <c r="L295" i="14"/>
  <c r="L294" i="14"/>
  <c r="L293" i="14"/>
  <c r="L292" i="14"/>
  <c r="Q78" i="4" s="1"/>
  <c r="L291" i="14"/>
  <c r="L290" i="14"/>
  <c r="Q77" i="4" s="1"/>
  <c r="L289" i="14"/>
  <c r="Q73" i="4" s="1"/>
  <c r="L288" i="14"/>
  <c r="Q76" i="4" s="1"/>
  <c r="L287" i="14"/>
  <c r="Q74" i="4" s="1"/>
  <c r="L286" i="14"/>
  <c r="L285" i="14"/>
  <c r="L284" i="14"/>
  <c r="Q86" i="4" s="1"/>
  <c r="L283" i="14"/>
  <c r="L282" i="14"/>
  <c r="L281" i="14"/>
  <c r="L280" i="14"/>
  <c r="L279" i="14"/>
  <c r="L278" i="14"/>
  <c r="L277" i="14"/>
  <c r="Q65" i="4" s="1"/>
  <c r="L276" i="14"/>
  <c r="Q63" i="4" s="1"/>
  <c r="L275" i="14"/>
  <c r="Q69" i="4" s="1"/>
  <c r="L274" i="14"/>
  <c r="Q62" i="4" s="1"/>
  <c r="L273" i="14"/>
  <c r="L272" i="14"/>
  <c r="Q68" i="4" s="1"/>
  <c r="L271" i="14"/>
  <c r="Q64" i="4" s="1"/>
  <c r="L270" i="14"/>
  <c r="L269" i="14"/>
  <c r="Q67" i="4" s="1"/>
  <c r="L268" i="14"/>
  <c r="L267" i="14"/>
  <c r="L266" i="14"/>
  <c r="L265" i="14"/>
  <c r="L264" i="14"/>
  <c r="L263" i="14"/>
  <c r="L262" i="14"/>
  <c r="L261" i="14"/>
  <c r="Q57" i="4" s="1"/>
  <c r="L260" i="14"/>
  <c r="L259" i="14"/>
  <c r="L258" i="14"/>
  <c r="L257" i="14"/>
  <c r="L256" i="14"/>
  <c r="Q56" i="4" s="1"/>
  <c r="L255" i="14"/>
  <c r="L254" i="14"/>
  <c r="L253" i="14"/>
  <c r="L252" i="14"/>
  <c r="L251" i="14"/>
  <c r="L250" i="14"/>
  <c r="L249" i="14"/>
  <c r="L248" i="14"/>
  <c r="L247" i="14"/>
  <c r="L246" i="14"/>
  <c r="L245" i="14"/>
  <c r="L244" i="14"/>
  <c r="L243" i="14"/>
  <c r="L242" i="14"/>
  <c r="L241" i="14"/>
  <c r="L240" i="14"/>
  <c r="Q54" i="4" s="1"/>
  <c r="L239" i="14"/>
  <c r="L238" i="14"/>
  <c r="L237" i="14"/>
  <c r="L236" i="14"/>
  <c r="L235" i="14"/>
  <c r="L234" i="14"/>
  <c r="L233" i="14"/>
  <c r="L232" i="14"/>
  <c r="L231" i="14"/>
  <c r="L230" i="14"/>
  <c r="L229" i="14"/>
  <c r="L228" i="14"/>
  <c r="L227" i="14"/>
  <c r="L226" i="14"/>
  <c r="Q53" i="4" s="1"/>
  <c r="L225" i="14"/>
  <c r="L224" i="14"/>
  <c r="L223" i="14"/>
  <c r="L222" i="14"/>
  <c r="L221" i="14"/>
  <c r="L220" i="14"/>
  <c r="L219" i="14"/>
  <c r="L218" i="14"/>
  <c r="L217" i="14"/>
  <c r="L216" i="14"/>
  <c r="Q51" i="4" s="1"/>
  <c r="Q49" i="4" s="1"/>
  <c r="L215" i="14"/>
  <c r="L214" i="14"/>
  <c r="L213" i="14"/>
  <c r="L212" i="14"/>
  <c r="L211" i="14"/>
  <c r="L210" i="14"/>
  <c r="L209" i="14"/>
  <c r="L208" i="14"/>
  <c r="L207" i="14"/>
  <c r="L206" i="14"/>
  <c r="L205" i="14"/>
  <c r="L204" i="14"/>
  <c r="L203" i="14"/>
  <c r="L202" i="14"/>
  <c r="R66" i="4" l="1"/>
  <c r="S66" i="4"/>
  <c r="W185" i="4"/>
  <c r="R181" i="4"/>
  <c r="Q181" i="4"/>
  <c r="Q89" i="4"/>
  <c r="Q6" i="4"/>
  <c r="Q39" i="4"/>
  <c r="Q152" i="4"/>
  <c r="Q33" i="4" s="1"/>
  <c r="Q66" i="4"/>
  <c r="Q61" i="4" s="1"/>
  <c r="Q85" i="4"/>
  <c r="Q190" i="4"/>
  <c r="Q144" i="4"/>
  <c r="Q118" i="4"/>
  <c r="Q109" i="4"/>
  <c r="Q72" i="4"/>
  <c r="Q70" i="4" s="1"/>
  <c r="Q55" i="4"/>
  <c r="Q52" i="4"/>
  <c r="Q34" i="4"/>
  <c r="Q48" i="4" l="1"/>
  <c r="Q32" i="4"/>
  <c r="Q96" i="4"/>
  <c r="Q47" i="4" l="1"/>
  <c r="Q46" i="4" s="1"/>
  <c r="Q183" i="4" s="1"/>
  <c r="Q150" i="4" l="1"/>
  <c r="P168" i="13"/>
  <c r="P195" i="4"/>
  <c r="P194" i="4"/>
  <c r="P193" i="4"/>
  <c r="P192" i="4"/>
  <c r="P191" i="4"/>
  <c r="P41" i="4"/>
  <c r="P40" i="4"/>
  <c r="P38" i="4"/>
  <c r="P37" i="4"/>
  <c r="P35" i="4"/>
  <c r="P24" i="4"/>
  <c r="O464" i="13"/>
  <c r="O465" i="13"/>
  <c r="O463" i="13"/>
  <c r="O460" i="13"/>
  <c r="O461" i="13"/>
  <c r="O459" i="13"/>
  <c r="O456" i="13"/>
  <c r="O457" i="13"/>
  <c r="O455" i="13"/>
  <c r="O450" i="13"/>
  <c r="O451" i="13"/>
  <c r="O452" i="13"/>
  <c r="O453" i="13"/>
  <c r="O449" i="13"/>
  <c r="O447" i="13"/>
  <c r="O446" i="13"/>
  <c r="O444" i="13"/>
  <c r="O443" i="13"/>
  <c r="O437" i="13"/>
  <c r="O438" i="13"/>
  <c r="O439" i="13"/>
  <c r="O440" i="13"/>
  <c r="O441" i="13"/>
  <c r="O436" i="13"/>
  <c r="O430" i="13"/>
  <c r="O431" i="13"/>
  <c r="O432" i="13"/>
  <c r="O433" i="13"/>
  <c r="O434" i="13"/>
  <c r="O429" i="13"/>
  <c r="O422" i="13"/>
  <c r="O423" i="13"/>
  <c r="O424" i="13"/>
  <c r="P149" i="4" s="1"/>
  <c r="O425" i="13"/>
  <c r="O426" i="13"/>
  <c r="O427" i="13"/>
  <c r="O421" i="13"/>
  <c r="O416" i="13"/>
  <c r="O417" i="13"/>
  <c r="O418" i="13"/>
  <c r="O419" i="13"/>
  <c r="O415" i="13"/>
  <c r="O410" i="13"/>
  <c r="O411" i="13"/>
  <c r="O412" i="13"/>
  <c r="P88" i="4" s="1"/>
  <c r="O413" i="13"/>
  <c r="O409" i="13"/>
  <c r="O403" i="13"/>
  <c r="O404" i="13"/>
  <c r="O405" i="13"/>
  <c r="O406" i="13"/>
  <c r="P145" i="4" s="1"/>
  <c r="O407" i="13"/>
  <c r="P146" i="4" s="1"/>
  <c r="O402" i="13"/>
  <c r="O400" i="13"/>
  <c r="O399" i="13"/>
  <c r="O394" i="13"/>
  <c r="O395" i="13"/>
  <c r="O396" i="13"/>
  <c r="O397" i="13"/>
  <c r="P112" i="4" s="1"/>
  <c r="O393" i="13"/>
  <c r="O391" i="13"/>
  <c r="O390" i="13"/>
  <c r="O388" i="13"/>
  <c r="O387" i="13"/>
  <c r="O382" i="13"/>
  <c r="O383" i="13"/>
  <c r="O384" i="13"/>
  <c r="O385" i="13"/>
  <c r="O381" i="13"/>
  <c r="P139" i="4" s="1"/>
  <c r="O376" i="13"/>
  <c r="O377" i="13"/>
  <c r="O378" i="13"/>
  <c r="O379" i="13"/>
  <c r="O375" i="13"/>
  <c r="P127" i="4" s="1"/>
  <c r="O372" i="13"/>
  <c r="O373" i="13"/>
  <c r="O371" i="13"/>
  <c r="P110" i="4" s="1"/>
  <c r="O365" i="13"/>
  <c r="O366" i="13"/>
  <c r="O367" i="13"/>
  <c r="P119" i="4" s="1"/>
  <c r="O368" i="13"/>
  <c r="O369" i="13"/>
  <c r="O364" i="13"/>
  <c r="O359" i="13"/>
  <c r="O360" i="13"/>
  <c r="O361" i="13"/>
  <c r="O362" i="13"/>
  <c r="O358" i="13"/>
  <c r="O355" i="13"/>
  <c r="O356" i="13"/>
  <c r="O354" i="13"/>
  <c r="P95" i="4" s="1"/>
  <c r="O352" i="13"/>
  <c r="O351" i="13"/>
  <c r="P93" i="4" s="1"/>
  <c r="O348" i="13"/>
  <c r="O349" i="13"/>
  <c r="O347" i="13"/>
  <c r="P91" i="4" s="1"/>
  <c r="O333" i="13"/>
  <c r="O334" i="13"/>
  <c r="O335" i="13"/>
  <c r="P90" i="4" s="1"/>
  <c r="O336" i="13"/>
  <c r="O337" i="13"/>
  <c r="O338" i="13"/>
  <c r="O339" i="13"/>
  <c r="O340" i="13"/>
  <c r="O341" i="13"/>
  <c r="O342" i="13"/>
  <c r="O343" i="13"/>
  <c r="O344" i="13"/>
  <c r="O345" i="13"/>
  <c r="O332" i="13"/>
  <c r="O328" i="13"/>
  <c r="O329" i="13"/>
  <c r="O330" i="13"/>
  <c r="O327" i="13"/>
  <c r="P87" i="4" s="1"/>
  <c r="O313" i="13"/>
  <c r="O314" i="13"/>
  <c r="O315" i="13"/>
  <c r="O316" i="13"/>
  <c r="O317" i="13"/>
  <c r="O318" i="13"/>
  <c r="O319" i="13"/>
  <c r="O320" i="13"/>
  <c r="O321" i="13"/>
  <c r="O322" i="13"/>
  <c r="O323" i="13"/>
  <c r="O324" i="13"/>
  <c r="O325" i="13"/>
  <c r="O312" i="13"/>
  <c r="P82" i="4" s="1"/>
  <c r="O305" i="13"/>
  <c r="O306" i="13"/>
  <c r="O307" i="13"/>
  <c r="O308" i="13"/>
  <c r="O309" i="13"/>
  <c r="O310" i="13"/>
  <c r="O304" i="13"/>
  <c r="P81" i="4" s="1"/>
  <c r="O297" i="13"/>
  <c r="O298" i="13"/>
  <c r="O299" i="13"/>
  <c r="O300" i="13"/>
  <c r="O301" i="13"/>
  <c r="O302" i="13"/>
  <c r="O296" i="13"/>
  <c r="P80" i="4" s="1"/>
  <c r="O294" i="13"/>
  <c r="O293" i="13"/>
  <c r="O290" i="13"/>
  <c r="O291" i="13"/>
  <c r="O289" i="13"/>
  <c r="O284" i="13"/>
  <c r="P74" i="4" s="1"/>
  <c r="O285" i="13"/>
  <c r="P76" i="4" s="1"/>
  <c r="O286" i="13"/>
  <c r="P73" i="4" s="1"/>
  <c r="O287" i="13"/>
  <c r="P77" i="4" s="1"/>
  <c r="O283" i="13"/>
  <c r="O278" i="13"/>
  <c r="O279" i="13"/>
  <c r="O280" i="13"/>
  <c r="P86" i="4" s="1"/>
  <c r="O281" i="13"/>
  <c r="O277" i="13"/>
  <c r="Q277" i="13" s="1"/>
  <c r="O265" i="13"/>
  <c r="O266" i="13"/>
  <c r="O267" i="13"/>
  <c r="P67" i="4" s="1"/>
  <c r="O268" i="13"/>
  <c r="P64" i="4" s="1"/>
  <c r="O269" i="13"/>
  <c r="P68" i="4" s="1"/>
  <c r="O270" i="13"/>
  <c r="O271" i="13"/>
  <c r="P62" i="4" s="1"/>
  <c r="O272" i="13"/>
  <c r="P69" i="4" s="1"/>
  <c r="O273" i="13"/>
  <c r="P63" i="4" s="1"/>
  <c r="O274" i="13"/>
  <c r="P65" i="4" s="1"/>
  <c r="O275" i="13"/>
  <c r="P66" i="4" s="1"/>
  <c r="O264" i="13"/>
  <c r="O260" i="13"/>
  <c r="O261" i="13"/>
  <c r="O262" i="13"/>
  <c r="O259" i="13"/>
  <c r="P57" i="4" s="1"/>
  <c r="O254" i="13"/>
  <c r="P56" i="4" s="1"/>
  <c r="O255" i="13"/>
  <c r="O256" i="13"/>
  <c r="O257" i="13"/>
  <c r="O253" i="13"/>
  <c r="O239" i="13"/>
  <c r="O240" i="13"/>
  <c r="O241" i="13"/>
  <c r="O242" i="13"/>
  <c r="O243" i="13"/>
  <c r="O244" i="13"/>
  <c r="O245" i="13"/>
  <c r="O246" i="13"/>
  <c r="O247" i="13"/>
  <c r="O248" i="13"/>
  <c r="O249" i="13"/>
  <c r="O250" i="13"/>
  <c r="O251" i="13"/>
  <c r="O238" i="13"/>
  <c r="P54" i="4" s="1"/>
  <c r="O224" i="13"/>
  <c r="P53" i="4" s="1"/>
  <c r="O225" i="13"/>
  <c r="O226" i="13"/>
  <c r="O227" i="13"/>
  <c r="O228" i="13"/>
  <c r="O229" i="13"/>
  <c r="O230" i="13"/>
  <c r="O231" i="13"/>
  <c r="O232" i="13"/>
  <c r="O233" i="13"/>
  <c r="O234" i="13"/>
  <c r="O235" i="13"/>
  <c r="O236" i="13"/>
  <c r="O223" i="13"/>
  <c r="O215" i="13"/>
  <c r="O216" i="13"/>
  <c r="O217" i="13"/>
  <c r="O218" i="13"/>
  <c r="O219" i="13"/>
  <c r="O220" i="13"/>
  <c r="O221" i="13"/>
  <c r="O214" i="13"/>
  <c r="P51" i="4" s="1"/>
  <c r="O201" i="13"/>
  <c r="O202" i="13"/>
  <c r="O203" i="13"/>
  <c r="O204" i="13"/>
  <c r="P50" i="4" s="1"/>
  <c r="O205" i="13"/>
  <c r="O206" i="13"/>
  <c r="O207" i="13"/>
  <c r="O208" i="13"/>
  <c r="O209" i="13"/>
  <c r="O210" i="13"/>
  <c r="O211" i="13"/>
  <c r="O212" i="13"/>
  <c r="O200" i="13"/>
  <c r="M180" i="4"/>
  <c r="M24" i="4"/>
  <c r="M195" i="4"/>
  <c r="M194" i="4"/>
  <c r="M193" i="4"/>
  <c r="M192" i="4"/>
  <c r="M191" i="4"/>
  <c r="M35" i="4"/>
  <c r="P425" i="12"/>
  <c r="P426" i="12"/>
  <c r="P427" i="12"/>
  <c r="P428" i="12"/>
  <c r="P429" i="12"/>
  <c r="P430" i="12"/>
  <c r="P431" i="12"/>
  <c r="P432" i="12"/>
  <c r="P433" i="12"/>
  <c r="P434" i="12"/>
  <c r="P435" i="12"/>
  <c r="P436" i="12"/>
  <c r="P437" i="12"/>
  <c r="P438" i="12"/>
  <c r="P439" i="12"/>
  <c r="P440" i="12"/>
  <c r="P441" i="12"/>
  <c r="P442" i="12"/>
  <c r="P443" i="12"/>
  <c r="P444" i="12"/>
  <c r="P445" i="12"/>
  <c r="P446" i="12"/>
  <c r="P447" i="12"/>
  <c r="P448" i="12"/>
  <c r="P449" i="12"/>
  <c r="P450" i="12"/>
  <c r="P451" i="12"/>
  <c r="P452" i="12"/>
  <c r="P453" i="12"/>
  <c r="P454" i="12"/>
  <c r="P455" i="12"/>
  <c r="P456" i="12"/>
  <c r="P457" i="12"/>
  <c r="P458" i="12"/>
  <c r="P459" i="12"/>
  <c r="P460" i="12"/>
  <c r="P424" i="12"/>
  <c r="L92" i="4"/>
  <c r="P205" i="12"/>
  <c r="P206" i="12"/>
  <c r="P207" i="12"/>
  <c r="P208" i="12"/>
  <c r="P209" i="12"/>
  <c r="P210" i="12"/>
  <c r="P211" i="12"/>
  <c r="P212" i="12"/>
  <c r="P213" i="12"/>
  <c r="P214" i="12"/>
  <c r="P215" i="12"/>
  <c r="P216" i="12"/>
  <c r="P217" i="12"/>
  <c r="P218" i="12"/>
  <c r="M51" i="4" s="1"/>
  <c r="P219" i="12"/>
  <c r="P220" i="12"/>
  <c r="P221" i="12"/>
  <c r="P222" i="12"/>
  <c r="P223" i="12"/>
  <c r="P224" i="12"/>
  <c r="P225" i="12"/>
  <c r="P226" i="12"/>
  <c r="P227" i="12"/>
  <c r="P228" i="12"/>
  <c r="M53" i="4" s="1"/>
  <c r="P229" i="12"/>
  <c r="P230" i="12"/>
  <c r="P231" i="12"/>
  <c r="P232" i="12"/>
  <c r="P233" i="12"/>
  <c r="P234" i="12"/>
  <c r="P235" i="12"/>
  <c r="P236" i="12"/>
  <c r="P237" i="12"/>
  <c r="P238" i="12"/>
  <c r="P239" i="12"/>
  <c r="P240" i="12"/>
  <c r="P241" i="12"/>
  <c r="P242" i="12"/>
  <c r="M54" i="4" s="1"/>
  <c r="P243" i="12"/>
  <c r="P244" i="12"/>
  <c r="P245" i="12"/>
  <c r="P246" i="12"/>
  <c r="P247" i="12"/>
  <c r="P248" i="12"/>
  <c r="P249" i="12"/>
  <c r="P250" i="12"/>
  <c r="P251" i="12"/>
  <c r="P252" i="12"/>
  <c r="P253" i="12"/>
  <c r="P254" i="12"/>
  <c r="P255" i="12"/>
  <c r="P256" i="12"/>
  <c r="P257" i="12"/>
  <c r="P258" i="12"/>
  <c r="M56" i="4" s="1"/>
  <c r="P259" i="12"/>
  <c r="P260" i="12"/>
  <c r="P261" i="12"/>
  <c r="P262" i="12"/>
  <c r="P263" i="12"/>
  <c r="M57" i="4" s="1"/>
  <c r="P264" i="12"/>
  <c r="P265" i="12"/>
  <c r="P266" i="12"/>
  <c r="P267" i="12"/>
  <c r="P268" i="12"/>
  <c r="P269" i="12"/>
  <c r="P270" i="12"/>
  <c r="P271" i="12"/>
  <c r="M67" i="4" s="1"/>
  <c r="P272" i="12"/>
  <c r="M64" i="4" s="1"/>
  <c r="P273" i="12"/>
  <c r="M68" i="4" s="1"/>
  <c r="P274" i="12"/>
  <c r="P275" i="12"/>
  <c r="M62" i="4" s="1"/>
  <c r="P276" i="12"/>
  <c r="M69" i="4" s="1"/>
  <c r="P277" i="12"/>
  <c r="M63" i="4" s="1"/>
  <c r="P278" i="12"/>
  <c r="M65" i="4" s="1"/>
  <c r="P279" i="12"/>
  <c r="P280" i="12"/>
  <c r="P281" i="12"/>
  <c r="P282" i="12"/>
  <c r="P283" i="12"/>
  <c r="P284" i="12"/>
  <c r="P285" i="12"/>
  <c r="M86" i="4" s="1"/>
  <c r="P286" i="12"/>
  <c r="P287" i="12"/>
  <c r="P288" i="12"/>
  <c r="M74" i="4" s="1"/>
  <c r="P289" i="12"/>
  <c r="M76" i="4" s="1"/>
  <c r="P290" i="12"/>
  <c r="M73" i="4" s="1"/>
  <c r="P291" i="12"/>
  <c r="M77" i="4" s="1"/>
  <c r="P292" i="12"/>
  <c r="P293" i="12"/>
  <c r="M78" i="4" s="1"/>
  <c r="P294" i="12"/>
  <c r="P295" i="12"/>
  <c r="P296" i="12"/>
  <c r="P297" i="12"/>
  <c r="M79" i="4" s="1"/>
  <c r="P298" i="12"/>
  <c r="P299" i="12"/>
  <c r="P300" i="12"/>
  <c r="M80" i="4" s="1"/>
  <c r="P301" i="12"/>
  <c r="P302" i="12"/>
  <c r="P303" i="12"/>
  <c r="P304" i="12"/>
  <c r="P305" i="12"/>
  <c r="P306" i="12"/>
  <c r="P307" i="12"/>
  <c r="P308" i="12"/>
  <c r="M81" i="4" s="1"/>
  <c r="P309" i="12"/>
  <c r="P310" i="12"/>
  <c r="P311" i="12"/>
  <c r="P312" i="12"/>
  <c r="P313" i="12"/>
  <c r="P314" i="12"/>
  <c r="P315" i="12"/>
  <c r="P316" i="12"/>
  <c r="M82" i="4" s="1"/>
  <c r="P317" i="12"/>
  <c r="P318" i="12"/>
  <c r="P319" i="12"/>
  <c r="P320" i="12"/>
  <c r="P321" i="12"/>
  <c r="P322" i="12"/>
  <c r="P323" i="12"/>
  <c r="P324" i="12"/>
  <c r="P325" i="12"/>
  <c r="P326" i="12"/>
  <c r="P327" i="12"/>
  <c r="P328" i="12"/>
  <c r="P329" i="12"/>
  <c r="P330" i="12"/>
  <c r="P331" i="12"/>
  <c r="P332" i="12"/>
  <c r="P333" i="12"/>
  <c r="P334" i="12"/>
  <c r="P335" i="12"/>
  <c r="P336" i="12"/>
  <c r="P337" i="12"/>
  <c r="P338" i="12"/>
  <c r="P339" i="12"/>
  <c r="M90" i="4" s="1"/>
  <c r="P340" i="12"/>
  <c r="P341" i="12"/>
  <c r="P342" i="12"/>
  <c r="P343" i="12"/>
  <c r="P344" i="12"/>
  <c r="P345" i="12"/>
  <c r="P346" i="12"/>
  <c r="P347" i="12"/>
  <c r="P348" i="12"/>
  <c r="P349" i="12"/>
  <c r="P350" i="12"/>
  <c r="P351" i="12"/>
  <c r="M91" i="4" s="1"/>
  <c r="P352" i="12"/>
  <c r="P353" i="12"/>
  <c r="P354" i="12"/>
  <c r="P355" i="12"/>
  <c r="M93" i="4" s="1"/>
  <c r="P356" i="12"/>
  <c r="P357" i="12"/>
  <c r="P358" i="12"/>
  <c r="P359" i="12"/>
  <c r="P360" i="12"/>
  <c r="P361" i="12"/>
  <c r="P362" i="12"/>
  <c r="P363" i="12"/>
  <c r="P364" i="12"/>
  <c r="P365" i="12"/>
  <c r="P366" i="12"/>
  <c r="P367" i="12"/>
  <c r="P368" i="12"/>
  <c r="P369" i="12"/>
  <c r="P370" i="12"/>
  <c r="P371" i="12"/>
  <c r="M119" i="4" s="1"/>
  <c r="P372" i="12"/>
  <c r="P373" i="12"/>
  <c r="P374" i="12"/>
  <c r="P375" i="12"/>
  <c r="M110" i="4" s="1"/>
  <c r="P376" i="12"/>
  <c r="P377" i="12"/>
  <c r="P378" i="12"/>
  <c r="P379" i="12"/>
  <c r="P380" i="12"/>
  <c r="P381" i="12"/>
  <c r="P382" i="12"/>
  <c r="P383" i="12"/>
  <c r="M127" i="4" s="1"/>
  <c r="P384" i="12"/>
  <c r="P385" i="12"/>
  <c r="P386" i="12"/>
  <c r="P387" i="12"/>
  <c r="P388" i="12"/>
  <c r="M139" i="4" s="1"/>
  <c r="P389" i="12"/>
  <c r="P390" i="12"/>
  <c r="P391" i="12"/>
  <c r="P392" i="12"/>
  <c r="P393" i="12"/>
  <c r="P394" i="12"/>
  <c r="P395" i="12"/>
  <c r="P396" i="12"/>
  <c r="P397" i="12"/>
  <c r="P398" i="12"/>
  <c r="P399" i="12"/>
  <c r="P400" i="12"/>
  <c r="P401" i="12"/>
  <c r="M115" i="4" s="1"/>
  <c r="P402" i="12"/>
  <c r="P403" i="12"/>
  <c r="P404" i="12"/>
  <c r="P405" i="12"/>
  <c r="P406" i="12"/>
  <c r="P407" i="12"/>
  <c r="M145" i="4" s="1"/>
  <c r="P408" i="12"/>
  <c r="M146" i="4" s="1"/>
  <c r="P409" i="12"/>
  <c r="P410" i="12"/>
  <c r="M88" i="4" s="1"/>
  <c r="P411" i="12"/>
  <c r="P412" i="12"/>
  <c r="P413" i="12"/>
  <c r="P414" i="12"/>
  <c r="P415" i="12"/>
  <c r="P416" i="12"/>
  <c r="P417" i="12"/>
  <c r="P418" i="12"/>
  <c r="P419" i="12"/>
  <c r="M149" i="4" s="1"/>
  <c r="P420" i="12"/>
  <c r="P421" i="12"/>
  <c r="P422" i="12"/>
  <c r="P423" i="12"/>
  <c r="P204" i="12"/>
  <c r="M41" i="4"/>
  <c r="M40" i="4"/>
  <c r="M38" i="4"/>
  <c r="M37" i="4"/>
  <c r="L35" i="4"/>
  <c r="L158" i="4"/>
  <c r="L195" i="4"/>
  <c r="L194" i="4"/>
  <c r="L193" i="4"/>
  <c r="L192" i="4"/>
  <c r="L191" i="4"/>
  <c r="L41" i="4"/>
  <c r="L40" i="4"/>
  <c r="L38" i="4"/>
  <c r="L37" i="4"/>
  <c r="L416" i="11"/>
  <c r="L417" i="11"/>
  <c r="L418" i="11"/>
  <c r="L419" i="11"/>
  <c r="L420" i="11"/>
  <c r="L421" i="11"/>
  <c r="L422" i="11"/>
  <c r="L423" i="11"/>
  <c r="L424" i="11"/>
  <c r="L425" i="11"/>
  <c r="L426" i="11"/>
  <c r="L427" i="11"/>
  <c r="L428" i="11"/>
  <c r="L429" i="11"/>
  <c r="L430" i="11"/>
  <c r="L431" i="11"/>
  <c r="L432" i="11"/>
  <c r="L433" i="11"/>
  <c r="L434" i="11"/>
  <c r="L435" i="11"/>
  <c r="L436" i="11"/>
  <c r="L437" i="11"/>
  <c r="L438" i="11"/>
  <c r="L439" i="11"/>
  <c r="L440" i="11"/>
  <c r="L441" i="11"/>
  <c r="L442" i="11"/>
  <c r="L443" i="11"/>
  <c r="L444" i="11"/>
  <c r="L445" i="11"/>
  <c r="L446" i="11"/>
  <c r="L447" i="11"/>
  <c r="L448" i="11"/>
  <c r="L449" i="11"/>
  <c r="L450" i="11"/>
  <c r="L451" i="11"/>
  <c r="L415" i="11"/>
  <c r="L203" i="11"/>
  <c r="L204" i="11"/>
  <c r="L205" i="11"/>
  <c r="L206" i="11"/>
  <c r="L207" i="11"/>
  <c r="L208" i="11"/>
  <c r="L209" i="11"/>
  <c r="L210" i="11"/>
  <c r="L211" i="11"/>
  <c r="L212" i="11"/>
  <c r="L213" i="11"/>
  <c r="L214" i="11"/>
  <c r="L215" i="11"/>
  <c r="L216" i="11"/>
  <c r="L51" i="4" s="1"/>
  <c r="L217" i="11"/>
  <c r="L218" i="11"/>
  <c r="L219" i="11"/>
  <c r="L220" i="11"/>
  <c r="L221" i="11"/>
  <c r="L222" i="11"/>
  <c r="L223" i="11"/>
  <c r="L224" i="11"/>
  <c r="L225" i="11"/>
  <c r="L226" i="11"/>
  <c r="L53" i="4" s="1"/>
  <c r="L227" i="11"/>
  <c r="L228" i="11"/>
  <c r="L229" i="11"/>
  <c r="L230" i="11"/>
  <c r="L231" i="11"/>
  <c r="L232" i="11"/>
  <c r="L233" i="11"/>
  <c r="L234" i="11"/>
  <c r="L235" i="11"/>
  <c r="L236" i="11"/>
  <c r="L237" i="11"/>
  <c r="L238" i="11"/>
  <c r="L239" i="11"/>
  <c r="L240" i="11"/>
  <c r="L54" i="4" s="1"/>
  <c r="L241" i="11"/>
  <c r="L242" i="11"/>
  <c r="L243" i="11"/>
  <c r="L244" i="11"/>
  <c r="L245" i="11"/>
  <c r="L246" i="11"/>
  <c r="L247" i="11"/>
  <c r="L248" i="11"/>
  <c r="L249" i="11"/>
  <c r="L250" i="11"/>
  <c r="L251" i="11"/>
  <c r="L252" i="11"/>
  <c r="L253" i="11"/>
  <c r="L254" i="11"/>
  <c r="L255" i="11"/>
  <c r="L256" i="11"/>
  <c r="L56" i="4" s="1"/>
  <c r="L257" i="11"/>
  <c r="L258" i="11"/>
  <c r="L259" i="11"/>
  <c r="L260" i="11"/>
  <c r="L261" i="11"/>
  <c r="L57" i="4" s="1"/>
  <c r="L262" i="11"/>
  <c r="L263" i="11"/>
  <c r="L264" i="11"/>
  <c r="L265" i="11"/>
  <c r="L266" i="11"/>
  <c r="L267" i="11"/>
  <c r="L268" i="11"/>
  <c r="L269" i="11"/>
  <c r="L67" i="4" s="1"/>
  <c r="L270" i="11"/>
  <c r="L64" i="4" s="1"/>
  <c r="L271" i="11"/>
  <c r="L272" i="11"/>
  <c r="L62" i="4" s="1"/>
  <c r="L273" i="11"/>
  <c r="L69" i="4" s="1"/>
  <c r="L274" i="11"/>
  <c r="L63" i="4" s="1"/>
  <c r="L275" i="11"/>
  <c r="L65" i="4" s="1"/>
  <c r="L276" i="11"/>
  <c r="L277" i="11"/>
  <c r="L278" i="11"/>
  <c r="L279" i="11"/>
  <c r="L280" i="11"/>
  <c r="L281" i="11"/>
  <c r="L86" i="4" s="1"/>
  <c r="L282" i="11"/>
  <c r="L283" i="11"/>
  <c r="L284" i="11"/>
  <c r="L285" i="11"/>
  <c r="L74" i="4" s="1"/>
  <c r="L286" i="11"/>
  <c r="L76" i="4" s="1"/>
  <c r="L287" i="11"/>
  <c r="L73" i="4" s="1"/>
  <c r="L288" i="11"/>
  <c r="L77" i="4" s="1"/>
  <c r="L289" i="11"/>
  <c r="L290" i="11"/>
  <c r="L78" i="4" s="1"/>
  <c r="L291" i="11"/>
  <c r="L292" i="11"/>
  <c r="L293" i="11"/>
  <c r="L294" i="11"/>
  <c r="L79" i="4" s="1"/>
  <c r="L295" i="11"/>
  <c r="L296" i="11"/>
  <c r="L297" i="11"/>
  <c r="L80" i="4" s="1"/>
  <c r="L298" i="11"/>
  <c r="L299" i="11"/>
  <c r="L300" i="11"/>
  <c r="L301" i="11"/>
  <c r="L302" i="11"/>
  <c r="L303" i="11"/>
  <c r="L304" i="11"/>
  <c r="L305" i="11"/>
  <c r="L81" i="4" s="1"/>
  <c r="L306" i="11"/>
  <c r="L307" i="11"/>
  <c r="L308" i="11"/>
  <c r="L309" i="11"/>
  <c r="L310" i="11"/>
  <c r="L311" i="11"/>
  <c r="L312" i="11"/>
  <c r="L313" i="11"/>
  <c r="L82" i="4" s="1"/>
  <c r="L314" i="11"/>
  <c r="L315" i="11"/>
  <c r="L316" i="11"/>
  <c r="L317" i="11"/>
  <c r="L318" i="11"/>
  <c r="L319" i="11"/>
  <c r="L320" i="11"/>
  <c r="L321" i="11"/>
  <c r="L322" i="11"/>
  <c r="L323" i="11"/>
  <c r="L324" i="11"/>
  <c r="L325" i="11"/>
  <c r="L326" i="11"/>
  <c r="L327" i="11"/>
  <c r="L84" i="4" s="1"/>
  <c r="L328" i="11"/>
  <c r="L329" i="11"/>
  <c r="L87" i="4" s="1"/>
  <c r="L330" i="11"/>
  <c r="L331" i="11"/>
  <c r="L332" i="11"/>
  <c r="L333" i="11"/>
  <c r="L334" i="11"/>
  <c r="L335" i="11"/>
  <c r="L336" i="11"/>
  <c r="L337" i="11"/>
  <c r="L90" i="4" s="1"/>
  <c r="L338" i="11"/>
  <c r="L339" i="11"/>
  <c r="L340" i="11"/>
  <c r="L341" i="11"/>
  <c r="L342" i="11"/>
  <c r="L343" i="11"/>
  <c r="L344" i="11"/>
  <c r="L345" i="11"/>
  <c r="L346" i="11"/>
  <c r="L347" i="11"/>
  <c r="L348" i="11"/>
  <c r="L349" i="11"/>
  <c r="L91" i="4" s="1"/>
  <c r="L350" i="11"/>
  <c r="L351" i="11"/>
  <c r="L352" i="11"/>
  <c r="L353" i="11"/>
  <c r="L93" i="4" s="1"/>
  <c r="L354" i="11"/>
  <c r="L355" i="11"/>
  <c r="L356" i="11"/>
  <c r="L357" i="11"/>
  <c r="L358" i="11"/>
  <c r="L359" i="11"/>
  <c r="L360" i="11"/>
  <c r="L361" i="11"/>
  <c r="L362" i="11"/>
  <c r="L363" i="11"/>
  <c r="L364" i="11"/>
  <c r="L365" i="11"/>
  <c r="L366" i="11"/>
  <c r="L367" i="11"/>
  <c r="L368" i="11"/>
  <c r="L369" i="11"/>
  <c r="L119" i="4" s="1"/>
  <c r="L370" i="11"/>
  <c r="L371" i="11"/>
  <c r="L372" i="11"/>
  <c r="L373" i="11"/>
  <c r="L374" i="11"/>
  <c r="L375" i="11"/>
  <c r="L376" i="11"/>
  <c r="L377" i="11"/>
  <c r="L378" i="11"/>
  <c r="L379" i="11"/>
  <c r="L380" i="11"/>
  <c r="L381" i="11"/>
  <c r="L139" i="4" s="1"/>
  <c r="L382" i="11"/>
  <c r="L383" i="11"/>
  <c r="L384" i="11"/>
  <c r="L385" i="11"/>
  <c r="L386" i="11"/>
  <c r="L387" i="11"/>
  <c r="L388" i="11"/>
  <c r="L389" i="11"/>
  <c r="L390" i="11"/>
  <c r="L391" i="11"/>
  <c r="L392" i="11"/>
  <c r="L393" i="11"/>
  <c r="L115" i="4" s="1"/>
  <c r="L394" i="11"/>
  <c r="L395" i="11"/>
  <c r="L396" i="11"/>
  <c r="L397" i="11"/>
  <c r="L398" i="11"/>
  <c r="L399" i="11"/>
  <c r="L145" i="4" s="1"/>
  <c r="L400" i="11"/>
  <c r="L146" i="4" s="1"/>
  <c r="L401" i="11"/>
  <c r="L402" i="11"/>
  <c r="L403" i="11"/>
  <c r="L404" i="11"/>
  <c r="L405" i="11"/>
  <c r="L406" i="11"/>
  <c r="L88" i="4" s="1"/>
  <c r="L407" i="11"/>
  <c r="L408" i="11"/>
  <c r="L409" i="11"/>
  <c r="L410" i="11"/>
  <c r="L411" i="11"/>
  <c r="L412" i="11"/>
  <c r="L149" i="4" s="1"/>
  <c r="L413" i="11"/>
  <c r="L414" i="11"/>
  <c r="L202" i="11"/>
  <c r="K24" i="4"/>
  <c r="K195" i="4"/>
  <c r="K194" i="4"/>
  <c r="K193" i="4"/>
  <c r="K192" i="4"/>
  <c r="K191" i="4"/>
  <c r="K41" i="4"/>
  <c r="K40" i="4"/>
  <c r="K38" i="4"/>
  <c r="K37" i="4"/>
  <c r="K35" i="4"/>
  <c r="K11" i="4"/>
  <c r="L399" i="10"/>
  <c r="K149" i="4" s="1"/>
  <c r="L393" i="10"/>
  <c r="K88" i="4" s="1"/>
  <c r="L391" i="10"/>
  <c r="K146" i="4" s="1"/>
  <c r="L390" i="10"/>
  <c r="K145" i="4" s="1"/>
  <c r="L386" i="10"/>
  <c r="L383" i="10"/>
  <c r="L380" i="10"/>
  <c r="L377" i="10"/>
  <c r="K139" i="4" s="1"/>
  <c r="L374" i="10"/>
  <c r="L370" i="10"/>
  <c r="K110" i="4" s="1"/>
  <c r="L366" i="10"/>
  <c r="K119" i="4" s="1"/>
  <c r="L363" i="10"/>
  <c r="L360" i="10"/>
  <c r="L357" i="10"/>
  <c r="L353" i="10"/>
  <c r="K95" i="4" s="1"/>
  <c r="L350" i="10"/>
  <c r="K93" i="4" s="1"/>
  <c r="L346" i="10"/>
  <c r="K91" i="4" s="1"/>
  <c r="L334" i="10"/>
  <c r="K90" i="4" s="1"/>
  <c r="L331" i="10"/>
  <c r="L326" i="10"/>
  <c r="L310" i="10"/>
  <c r="K82" i="4" s="1"/>
  <c r="L302" i="10"/>
  <c r="K81" i="4" s="1"/>
  <c r="L294" i="10"/>
  <c r="K80" i="4" s="1"/>
  <c r="L291" i="10"/>
  <c r="L288" i="10"/>
  <c r="L286" i="10"/>
  <c r="K77" i="4" s="1"/>
  <c r="L285" i="10"/>
  <c r="K73" i="4" s="1"/>
  <c r="L284" i="10"/>
  <c r="K76" i="4" s="1"/>
  <c r="L283" i="10"/>
  <c r="K74" i="4" s="1"/>
  <c r="L282" i="10"/>
  <c r="L279" i="10"/>
  <c r="K86" i="4" s="1"/>
  <c r="L276" i="10"/>
  <c r="L274" i="10"/>
  <c r="L273" i="10"/>
  <c r="K65" i="4" s="1"/>
  <c r="L272" i="10"/>
  <c r="K63" i="4" s="1"/>
  <c r="L271" i="10"/>
  <c r="K69" i="4" s="1"/>
  <c r="L270" i="10"/>
  <c r="K62" i="4" s="1"/>
  <c r="L269" i="10"/>
  <c r="L268" i="10"/>
  <c r="K64" i="4" s="1"/>
  <c r="L267" i="10"/>
  <c r="K67" i="4" s="1"/>
  <c r="L264" i="10"/>
  <c r="L259" i="10"/>
  <c r="K57" i="4" s="1"/>
  <c r="L254" i="10"/>
  <c r="K56" i="4" s="1"/>
  <c r="L238" i="10"/>
  <c r="K54" i="4" s="1"/>
  <c r="L224" i="10"/>
  <c r="K53" i="4" s="1"/>
  <c r="L214" i="10"/>
  <c r="K51" i="4" s="1"/>
  <c r="L204" i="10"/>
  <c r="K50" i="4" s="1"/>
  <c r="L200" i="10"/>
  <c r="J180" i="4"/>
  <c r="J195" i="4"/>
  <c r="J194" i="4"/>
  <c r="J193" i="4"/>
  <c r="J192" i="4"/>
  <c r="J191" i="4"/>
  <c r="L66" i="4" l="1"/>
  <c r="P181" i="4"/>
  <c r="K66" i="4"/>
  <c r="K181" i="4"/>
  <c r="M181" i="4"/>
  <c r="L181" i="4"/>
  <c r="M66" i="4"/>
  <c r="L110" i="4"/>
  <c r="J190" i="4"/>
  <c r="L433" i="9"/>
  <c r="J37" i="4" s="1"/>
  <c r="L432" i="9"/>
  <c r="L431" i="9"/>
  <c r="L429" i="9"/>
  <c r="L428" i="9"/>
  <c r="L427" i="9"/>
  <c r="L425" i="9"/>
  <c r="L424" i="9"/>
  <c r="L423" i="9"/>
  <c r="L421" i="9"/>
  <c r="L420" i="9"/>
  <c r="J41" i="4" s="1"/>
  <c r="L419" i="9"/>
  <c r="J40" i="4" s="1"/>
  <c r="L418" i="9"/>
  <c r="L417" i="9"/>
  <c r="L415" i="9"/>
  <c r="L414" i="9"/>
  <c r="J38" i="4" s="1"/>
  <c r="L412" i="9"/>
  <c r="L411" i="9"/>
  <c r="L409" i="9"/>
  <c r="L408" i="9"/>
  <c r="L407" i="9"/>
  <c r="L406" i="9"/>
  <c r="J35" i="4" s="1"/>
  <c r="L405" i="9"/>
  <c r="L403" i="9"/>
  <c r="L402" i="9"/>
  <c r="L401" i="9"/>
  <c r="L400" i="9"/>
  <c r="L399" i="9"/>
  <c r="L398" i="9"/>
  <c r="L396" i="9"/>
  <c r="L395" i="9"/>
  <c r="L394" i="9"/>
  <c r="J149" i="4" s="1"/>
  <c r="L393" i="9"/>
  <c r="L392" i="9"/>
  <c r="L391" i="9"/>
  <c r="L389" i="9"/>
  <c r="J88" i="4" s="1"/>
  <c r="L388" i="9"/>
  <c r="L387" i="9"/>
  <c r="L386" i="9"/>
  <c r="L385" i="9"/>
  <c r="L383" i="9"/>
  <c r="J146" i="4" s="1"/>
  <c r="L382" i="9"/>
  <c r="J145" i="4" s="1"/>
  <c r="L381" i="9"/>
  <c r="L380" i="9"/>
  <c r="L379" i="9"/>
  <c r="L378" i="9"/>
  <c r="L376" i="9"/>
  <c r="L375" i="9"/>
  <c r="L373" i="9"/>
  <c r="J140" i="4" s="1"/>
  <c r="L372" i="9"/>
  <c r="L370" i="9"/>
  <c r="J139" i="4" s="1"/>
  <c r="L369" i="9"/>
  <c r="L368" i="9"/>
  <c r="L367" i="9"/>
  <c r="L366" i="9"/>
  <c r="L364" i="9"/>
  <c r="L363" i="9"/>
  <c r="L362" i="9"/>
  <c r="J110" i="4" s="1"/>
  <c r="L360" i="9"/>
  <c r="L359" i="9"/>
  <c r="L358" i="9"/>
  <c r="J119" i="4" s="1"/>
  <c r="L357" i="9"/>
  <c r="L356" i="9"/>
  <c r="L355" i="9"/>
  <c r="L353" i="9"/>
  <c r="L352" i="9"/>
  <c r="L351" i="9"/>
  <c r="L350" i="9"/>
  <c r="L349" i="9"/>
  <c r="L347" i="9"/>
  <c r="L346" i="9"/>
  <c r="L344" i="9"/>
  <c r="L343" i="9"/>
  <c r="J93" i="4" s="1"/>
  <c r="L341" i="9"/>
  <c r="L340" i="9"/>
  <c r="L339" i="9"/>
  <c r="J91" i="4" s="1"/>
  <c r="L337" i="9"/>
  <c r="L336" i="9"/>
  <c r="L335" i="9"/>
  <c r="L334" i="9"/>
  <c r="L333" i="9"/>
  <c r="L332" i="9"/>
  <c r="L331" i="9"/>
  <c r="L330" i="9"/>
  <c r="L329" i="9"/>
  <c r="L328" i="9"/>
  <c r="L327" i="9"/>
  <c r="L326" i="9"/>
  <c r="L325" i="9"/>
  <c r="L323" i="9"/>
  <c r="L322" i="9"/>
  <c r="L321" i="9"/>
  <c r="L320" i="9"/>
  <c r="L318" i="9"/>
  <c r="J84" i="4" s="1"/>
  <c r="L317" i="9"/>
  <c r="L316" i="9"/>
  <c r="L315" i="9"/>
  <c r="L314" i="9"/>
  <c r="L313" i="9"/>
  <c r="L312" i="9"/>
  <c r="L311" i="9"/>
  <c r="L310" i="9"/>
  <c r="L309" i="9"/>
  <c r="L308" i="9"/>
  <c r="L307" i="9"/>
  <c r="L306" i="9"/>
  <c r="L305" i="9"/>
  <c r="L304" i="9"/>
  <c r="J82" i="4" s="1"/>
  <c r="L302" i="9"/>
  <c r="L301" i="9"/>
  <c r="L300" i="9"/>
  <c r="L299" i="9"/>
  <c r="L298" i="9"/>
  <c r="L297" i="9"/>
  <c r="L296" i="9"/>
  <c r="J81" i="4" s="1"/>
  <c r="L294" i="9"/>
  <c r="L293" i="9"/>
  <c r="L292" i="9"/>
  <c r="L291" i="9"/>
  <c r="L290" i="9"/>
  <c r="L289" i="9"/>
  <c r="L288" i="9"/>
  <c r="J80" i="4" s="1"/>
  <c r="L286" i="9"/>
  <c r="L285" i="9"/>
  <c r="L283" i="9"/>
  <c r="L282" i="9"/>
  <c r="L280" i="9"/>
  <c r="J77" i="4" s="1"/>
  <c r="L279" i="9"/>
  <c r="J73" i="4" s="1"/>
  <c r="L278" i="9"/>
  <c r="J76" i="4" s="1"/>
  <c r="L277" i="9"/>
  <c r="J74" i="4" s="1"/>
  <c r="L276" i="9"/>
  <c r="L274" i="9"/>
  <c r="J86" i="4" s="1"/>
  <c r="L273" i="9"/>
  <c r="L272" i="9"/>
  <c r="L271" i="9"/>
  <c r="L270" i="9"/>
  <c r="L268" i="9"/>
  <c r="L267" i="9"/>
  <c r="J65" i="4" s="1"/>
  <c r="L266" i="9"/>
  <c r="J63" i="4" s="1"/>
  <c r="L265" i="9"/>
  <c r="J69" i="4" s="1"/>
  <c r="L264" i="9"/>
  <c r="J62" i="4" s="1"/>
  <c r="L263" i="9"/>
  <c r="L262" i="9"/>
  <c r="J64" i="4" s="1"/>
  <c r="L261" i="9"/>
  <c r="J67" i="4" s="1"/>
  <c r="L260" i="9"/>
  <c r="L259" i="9"/>
  <c r="L258" i="9"/>
  <c r="L256" i="9"/>
  <c r="L255" i="9"/>
  <c r="L254" i="9"/>
  <c r="L253" i="9"/>
  <c r="J57" i="4" s="1"/>
  <c r="L251" i="9"/>
  <c r="L250" i="9"/>
  <c r="L249" i="9"/>
  <c r="L248" i="9"/>
  <c r="J56" i="4" s="1"/>
  <c r="L247" i="9"/>
  <c r="L245" i="9"/>
  <c r="L244" i="9"/>
  <c r="L243" i="9"/>
  <c r="L242" i="9"/>
  <c r="L241" i="9"/>
  <c r="L240" i="9"/>
  <c r="L239" i="9"/>
  <c r="L238" i="9"/>
  <c r="L237" i="9"/>
  <c r="L236" i="9"/>
  <c r="L235" i="9"/>
  <c r="L234" i="9"/>
  <c r="L233" i="9"/>
  <c r="L232" i="9"/>
  <c r="J54" i="4" s="1"/>
  <c r="L230" i="9"/>
  <c r="L229" i="9"/>
  <c r="L228" i="9"/>
  <c r="L227" i="9"/>
  <c r="L226" i="9"/>
  <c r="L225" i="9"/>
  <c r="L224" i="9"/>
  <c r="L223" i="9"/>
  <c r="L222" i="9"/>
  <c r="L221" i="9"/>
  <c r="L220" i="9"/>
  <c r="L219" i="9"/>
  <c r="L218" i="9"/>
  <c r="J53" i="4" s="1"/>
  <c r="L217" i="9"/>
  <c r="L215" i="9"/>
  <c r="L214" i="9"/>
  <c r="L213" i="9"/>
  <c r="L212" i="9"/>
  <c r="L211" i="9"/>
  <c r="L210" i="9"/>
  <c r="L209" i="9"/>
  <c r="L208" i="9"/>
  <c r="J51" i="4" s="1"/>
  <c r="L206" i="9"/>
  <c r="L205" i="9"/>
  <c r="L204" i="9"/>
  <c r="L203" i="9"/>
  <c r="L202" i="9"/>
  <c r="L201" i="9"/>
  <c r="L200" i="9"/>
  <c r="L199" i="9"/>
  <c r="L198" i="9"/>
  <c r="J50" i="4" s="1"/>
  <c r="L197" i="9"/>
  <c r="L196" i="9"/>
  <c r="L195" i="9"/>
  <c r="L194" i="9"/>
  <c r="J66" i="4" l="1"/>
  <c r="J90" i="4"/>
  <c r="J181" i="4"/>
  <c r="G195" i="4"/>
  <c r="G194" i="4"/>
  <c r="G193" i="4"/>
  <c r="G192" i="4"/>
  <c r="G191" i="4"/>
  <c r="H159" i="4"/>
  <c r="H158" i="4"/>
  <c r="H157" i="4"/>
  <c r="H156" i="4"/>
  <c r="H155" i="4"/>
  <c r="H154" i="4"/>
  <c r="G8" i="4" l="1"/>
  <c r="M427" i="8"/>
  <c r="G37" i="4" s="1"/>
  <c r="M426" i="8"/>
  <c r="M425" i="8"/>
  <c r="M423" i="8"/>
  <c r="M422" i="8"/>
  <c r="M421" i="8"/>
  <c r="M419" i="8"/>
  <c r="M418" i="8"/>
  <c r="M417" i="8"/>
  <c r="M415" i="8"/>
  <c r="M414" i="8"/>
  <c r="G41" i="4" s="1"/>
  <c r="M413" i="8"/>
  <c r="G40" i="4" s="1"/>
  <c r="M412" i="8"/>
  <c r="M411" i="8"/>
  <c r="M409" i="8"/>
  <c r="G38" i="4" s="1"/>
  <c r="M408" i="8"/>
  <c r="M406" i="8"/>
  <c r="M405" i="8"/>
  <c r="M403" i="8"/>
  <c r="M402" i="8"/>
  <c r="M401" i="8"/>
  <c r="M400" i="8"/>
  <c r="G35" i="4" s="1"/>
  <c r="M399" i="8"/>
  <c r="M397" i="8"/>
  <c r="M396" i="8"/>
  <c r="M395" i="8"/>
  <c r="M394" i="8"/>
  <c r="M393" i="8"/>
  <c r="M392" i="8"/>
  <c r="M389" i="8"/>
  <c r="G149" i="4" s="1"/>
  <c r="M388" i="8"/>
  <c r="M387" i="8"/>
  <c r="M386" i="8"/>
  <c r="M385" i="8"/>
  <c r="M383" i="8"/>
  <c r="G88" i="4" s="1"/>
  <c r="M382" i="8"/>
  <c r="M381" i="8"/>
  <c r="M380" i="8"/>
  <c r="M379" i="8"/>
  <c r="M377" i="8"/>
  <c r="G146" i="4" s="1"/>
  <c r="M376" i="8"/>
  <c r="G145" i="4" s="1"/>
  <c r="M375" i="8"/>
  <c r="M374" i="8"/>
  <c r="M373" i="8"/>
  <c r="M372" i="8"/>
  <c r="M370" i="8"/>
  <c r="M369" i="8"/>
  <c r="M367" i="8"/>
  <c r="G139" i="4" s="1"/>
  <c r="M366" i="8"/>
  <c r="M365" i="8"/>
  <c r="M364" i="8"/>
  <c r="M363" i="8"/>
  <c r="M361" i="8"/>
  <c r="M360" i="8"/>
  <c r="M359" i="8"/>
  <c r="G110" i="4" s="1"/>
  <c r="M357" i="8"/>
  <c r="M356" i="8"/>
  <c r="M355" i="8"/>
  <c r="G119" i="4" s="1"/>
  <c r="M354" i="8"/>
  <c r="M353" i="8"/>
  <c r="M352" i="8"/>
  <c r="M350" i="8"/>
  <c r="M349" i="8"/>
  <c r="M347" i="8"/>
  <c r="M346" i="8"/>
  <c r="G93" i="4" s="1"/>
  <c r="M344" i="8"/>
  <c r="M343" i="8"/>
  <c r="M342" i="8"/>
  <c r="G91" i="4" s="1"/>
  <c r="M340" i="8"/>
  <c r="M339" i="8"/>
  <c r="M338" i="8"/>
  <c r="M337" i="8"/>
  <c r="M336" i="8"/>
  <c r="M335" i="8"/>
  <c r="M334" i="8"/>
  <c r="M333" i="8"/>
  <c r="M332" i="8"/>
  <c r="G90" i="4" s="1"/>
  <c r="M331" i="8"/>
  <c r="M330" i="8"/>
  <c r="M329" i="8"/>
  <c r="M327" i="8"/>
  <c r="M326" i="8"/>
  <c r="M325" i="8"/>
  <c r="M324" i="8"/>
  <c r="G87" i="4" s="1"/>
  <c r="M322" i="8"/>
  <c r="M321" i="8"/>
  <c r="M320" i="8"/>
  <c r="M319" i="8"/>
  <c r="M318" i="8"/>
  <c r="M317" i="8"/>
  <c r="M316" i="8"/>
  <c r="M315" i="8"/>
  <c r="M314" i="8"/>
  <c r="M313" i="8"/>
  <c r="M312" i="8"/>
  <c r="G83" i="4" s="1"/>
  <c r="M311" i="8"/>
  <c r="M310" i="8"/>
  <c r="M309" i="8"/>
  <c r="M307" i="8"/>
  <c r="M306" i="8"/>
  <c r="M305" i="8"/>
  <c r="M304" i="8"/>
  <c r="M303" i="8"/>
  <c r="M302" i="8"/>
  <c r="M301" i="8"/>
  <c r="G81" i="4" s="1"/>
  <c r="M299" i="8"/>
  <c r="M298" i="8"/>
  <c r="M297" i="8"/>
  <c r="M296" i="8"/>
  <c r="M295" i="8"/>
  <c r="M294" i="8"/>
  <c r="M293" i="8"/>
  <c r="G80" i="4" s="1"/>
  <c r="M291" i="8"/>
  <c r="M290" i="8"/>
  <c r="M288" i="8"/>
  <c r="M287" i="8"/>
  <c r="G78" i="4" s="1"/>
  <c r="M285" i="8"/>
  <c r="G77" i="4" s="1"/>
  <c r="M284" i="8"/>
  <c r="G73" i="4" s="1"/>
  <c r="M283" i="8"/>
  <c r="G76" i="4" s="1"/>
  <c r="M282" i="8"/>
  <c r="G74" i="4" s="1"/>
  <c r="M281" i="8"/>
  <c r="M279" i="8"/>
  <c r="G86" i="4" s="1"/>
  <c r="M278" i="8"/>
  <c r="M277" i="8"/>
  <c r="M276" i="8"/>
  <c r="M275" i="8"/>
  <c r="M273" i="8"/>
  <c r="M272" i="8"/>
  <c r="G65" i="4" s="1"/>
  <c r="M271" i="8"/>
  <c r="G63" i="4" s="1"/>
  <c r="M270" i="8"/>
  <c r="G69" i="4" s="1"/>
  <c r="M269" i="8"/>
  <c r="G62" i="4" s="1"/>
  <c r="M268" i="8"/>
  <c r="M267" i="8"/>
  <c r="G64" i="4" s="1"/>
  <c r="M266" i="8"/>
  <c r="G67" i="4" s="1"/>
  <c r="M265" i="8"/>
  <c r="M264" i="8"/>
  <c r="M263" i="8"/>
  <c r="M261" i="8"/>
  <c r="M260" i="8"/>
  <c r="M259" i="8"/>
  <c r="M258" i="8"/>
  <c r="G57" i="4" s="1"/>
  <c r="M256" i="8"/>
  <c r="M255" i="8"/>
  <c r="M254" i="8"/>
  <c r="M253" i="8"/>
  <c r="G56" i="4" s="1"/>
  <c r="M252" i="8"/>
  <c r="M250" i="8"/>
  <c r="M249" i="8"/>
  <c r="M248" i="8"/>
  <c r="M247" i="8"/>
  <c r="M246" i="8"/>
  <c r="M245" i="8"/>
  <c r="M244" i="8"/>
  <c r="M243" i="8"/>
  <c r="M242" i="8"/>
  <c r="M241" i="8"/>
  <c r="M240" i="8"/>
  <c r="M239" i="8"/>
  <c r="M238" i="8"/>
  <c r="M237" i="8"/>
  <c r="G54" i="4" s="1"/>
  <c r="M235" i="8"/>
  <c r="M234" i="8"/>
  <c r="M233" i="8"/>
  <c r="M232" i="8"/>
  <c r="M231" i="8"/>
  <c r="M230" i="8"/>
  <c r="M229" i="8"/>
  <c r="M228" i="8"/>
  <c r="M227" i="8"/>
  <c r="M226" i="8"/>
  <c r="M225" i="8"/>
  <c r="M224" i="8"/>
  <c r="M223" i="8"/>
  <c r="M222" i="8"/>
  <c r="G53" i="4" s="1"/>
  <c r="M221" i="8"/>
  <c r="M219" i="8"/>
  <c r="M218" i="8"/>
  <c r="M217" i="8"/>
  <c r="M216" i="8"/>
  <c r="M215" i="8"/>
  <c r="M214" i="8"/>
  <c r="M213" i="8"/>
  <c r="M212" i="8"/>
  <c r="G51" i="4" s="1"/>
  <c r="M210" i="8"/>
  <c r="M209" i="8"/>
  <c r="M208" i="8"/>
  <c r="M207" i="8"/>
  <c r="M206" i="8"/>
  <c r="M205" i="8"/>
  <c r="M204" i="8"/>
  <c r="M203" i="8"/>
  <c r="M202" i="8"/>
  <c r="G50" i="4" s="1"/>
  <c r="M201" i="8"/>
  <c r="M200" i="8"/>
  <c r="M199" i="8"/>
  <c r="M198" i="8"/>
  <c r="G82" i="4" l="1"/>
  <c r="G181" i="4"/>
  <c r="G66" i="4"/>
  <c r="D139" i="4"/>
  <c r="D110" i="4"/>
  <c r="N95" i="4"/>
  <c r="N94" i="4"/>
  <c r="N93" i="4"/>
  <c r="N92" i="4"/>
  <c r="N91" i="4"/>
  <c r="N90" i="4"/>
  <c r="H94" i="4"/>
  <c r="I94" i="4" s="1"/>
  <c r="H92" i="4"/>
  <c r="I92" i="4" s="1"/>
  <c r="S138" i="4" l="1"/>
  <c r="R138" i="4"/>
  <c r="P138" i="4"/>
  <c r="M138" i="4"/>
  <c r="L138" i="4"/>
  <c r="K138" i="4"/>
  <c r="J138" i="4"/>
  <c r="G138" i="4"/>
  <c r="D138" i="4"/>
  <c r="C138" i="4"/>
  <c r="W143" i="4"/>
  <c r="U143" i="4"/>
  <c r="O143" i="4"/>
  <c r="I143" i="4"/>
  <c r="S130" i="4"/>
  <c r="R130" i="4"/>
  <c r="P130" i="4"/>
  <c r="M130" i="4"/>
  <c r="L130" i="4"/>
  <c r="K130" i="4"/>
  <c r="J130" i="4"/>
  <c r="G130" i="4"/>
  <c r="F130" i="4"/>
  <c r="E130" i="4"/>
  <c r="D130" i="4"/>
  <c r="S125" i="4"/>
  <c r="R125" i="4"/>
  <c r="P125" i="4"/>
  <c r="M125" i="4"/>
  <c r="L125" i="4"/>
  <c r="K125" i="4"/>
  <c r="J125" i="4"/>
  <c r="G125" i="4"/>
  <c r="F125" i="4"/>
  <c r="E125" i="4"/>
  <c r="D125" i="4"/>
  <c r="C125" i="4"/>
  <c r="W137" i="4"/>
  <c r="U137" i="4"/>
  <c r="T137" i="4"/>
  <c r="O137" i="4"/>
  <c r="N137" i="4"/>
  <c r="I137" i="4"/>
  <c r="H137" i="4"/>
  <c r="W136" i="4"/>
  <c r="U136" i="4"/>
  <c r="T136" i="4"/>
  <c r="O136" i="4"/>
  <c r="N136" i="4"/>
  <c r="I136" i="4"/>
  <c r="H136" i="4"/>
  <c r="W135" i="4"/>
  <c r="U135" i="4"/>
  <c r="T135" i="4"/>
  <c r="O135" i="4"/>
  <c r="N135" i="4"/>
  <c r="I135" i="4"/>
  <c r="H135" i="4"/>
  <c r="T134" i="4"/>
  <c r="N134" i="4"/>
  <c r="H134" i="4"/>
  <c r="W133" i="4"/>
  <c r="U133" i="4"/>
  <c r="T133" i="4"/>
  <c r="O133" i="4"/>
  <c r="N133" i="4"/>
  <c r="I133" i="4"/>
  <c r="H133" i="4"/>
  <c r="W132" i="4"/>
  <c r="U132" i="4"/>
  <c r="T132" i="4"/>
  <c r="O132" i="4"/>
  <c r="N132" i="4"/>
  <c r="I132" i="4"/>
  <c r="H132" i="4"/>
  <c r="W131" i="4"/>
  <c r="U131" i="4"/>
  <c r="T131" i="4"/>
  <c r="O131" i="4"/>
  <c r="N131" i="4"/>
  <c r="I131" i="4"/>
  <c r="H131" i="4"/>
  <c r="H129" i="4"/>
  <c r="H128" i="4"/>
  <c r="I128" i="4" s="1"/>
  <c r="H127" i="4"/>
  <c r="H126" i="4"/>
  <c r="W129" i="4"/>
  <c r="U129" i="4"/>
  <c r="T129" i="4"/>
  <c r="O129" i="4"/>
  <c r="N129" i="4"/>
  <c r="I129" i="4"/>
  <c r="T128" i="4"/>
  <c r="U128" i="4" s="1"/>
  <c r="N128" i="4"/>
  <c r="O128" i="4" s="1"/>
  <c r="T127" i="4"/>
  <c r="U127" i="4" s="1"/>
  <c r="N127" i="4"/>
  <c r="I127" i="4"/>
  <c r="S118" i="4"/>
  <c r="R118" i="4"/>
  <c r="P118" i="4"/>
  <c r="M118" i="4"/>
  <c r="L118" i="4"/>
  <c r="K118" i="4"/>
  <c r="J118" i="4"/>
  <c r="G118" i="4"/>
  <c r="C118" i="4"/>
  <c r="I124" i="4"/>
  <c r="H124" i="4"/>
  <c r="W124" i="4"/>
  <c r="U124" i="4"/>
  <c r="T124" i="4"/>
  <c r="O124" i="4"/>
  <c r="N124" i="4"/>
  <c r="S109" i="4"/>
  <c r="R109" i="4"/>
  <c r="P109" i="4"/>
  <c r="M109" i="4"/>
  <c r="L109" i="4"/>
  <c r="K109" i="4"/>
  <c r="J109" i="4"/>
  <c r="G109" i="4"/>
  <c r="D109" i="4"/>
  <c r="W117" i="4"/>
  <c r="U117" i="4"/>
  <c r="T117" i="4"/>
  <c r="O117" i="4"/>
  <c r="N117" i="4"/>
  <c r="I117" i="4"/>
  <c r="H117" i="4"/>
  <c r="W116" i="4"/>
  <c r="U116" i="4"/>
  <c r="T116" i="4"/>
  <c r="O116" i="4"/>
  <c r="N116" i="4"/>
  <c r="I116" i="4"/>
  <c r="H116" i="4"/>
  <c r="S97" i="4"/>
  <c r="R97" i="4"/>
  <c r="P97" i="4"/>
  <c r="M97" i="4"/>
  <c r="L97" i="4"/>
  <c r="K97" i="4"/>
  <c r="J97" i="4"/>
  <c r="G97" i="4"/>
  <c r="F97" i="4"/>
  <c r="E97" i="4"/>
  <c r="D97" i="4"/>
  <c r="C97" i="4"/>
  <c r="W108" i="4"/>
  <c r="U108" i="4"/>
  <c r="T108" i="4"/>
  <c r="O108" i="4"/>
  <c r="N108" i="4"/>
  <c r="I108" i="4"/>
  <c r="H108" i="4"/>
  <c r="W107" i="4"/>
  <c r="U107" i="4"/>
  <c r="T107" i="4"/>
  <c r="O107" i="4"/>
  <c r="N107" i="4"/>
  <c r="I107" i="4"/>
  <c r="H107" i="4"/>
  <c r="W106" i="4"/>
  <c r="U106" i="4"/>
  <c r="T106" i="4"/>
  <c r="O106" i="4"/>
  <c r="N106" i="4"/>
  <c r="I106" i="4"/>
  <c r="H106" i="4"/>
  <c r="T94" i="4"/>
  <c r="V94" i="4" s="1"/>
  <c r="W94" i="4" s="1"/>
  <c r="O94" i="4"/>
  <c r="C39" i="4"/>
  <c r="C34" i="4"/>
  <c r="W18" i="4"/>
  <c r="U18" i="4"/>
  <c r="T19" i="4"/>
  <c r="U19" i="4" s="1"/>
  <c r="T18" i="4"/>
  <c r="O18" i="4"/>
  <c r="N19" i="4"/>
  <c r="O19" i="4" s="1"/>
  <c r="N18" i="4"/>
  <c r="N16" i="4"/>
  <c r="O16" i="4" s="1"/>
  <c r="I18" i="4"/>
  <c r="H19" i="4"/>
  <c r="I19" i="4" s="1"/>
  <c r="H18" i="4"/>
  <c r="S17" i="4"/>
  <c r="S15" i="4" s="1"/>
  <c r="R17" i="4"/>
  <c r="R15" i="4" s="1"/>
  <c r="P17" i="4"/>
  <c r="P15" i="4" s="1"/>
  <c r="M17" i="4"/>
  <c r="M15" i="4" s="1"/>
  <c r="L17" i="4"/>
  <c r="L15" i="4" s="1"/>
  <c r="K17" i="4"/>
  <c r="K15" i="4" s="1"/>
  <c r="J17" i="4"/>
  <c r="G17" i="4"/>
  <c r="F17" i="4"/>
  <c r="F15" i="4" s="1"/>
  <c r="E17" i="4"/>
  <c r="E15" i="4" s="1"/>
  <c r="D17" i="4"/>
  <c r="C17" i="4"/>
  <c r="C148" i="4"/>
  <c r="C72" i="4"/>
  <c r="C15" i="4" l="1"/>
  <c r="C144" i="4"/>
  <c r="R96" i="4"/>
  <c r="V132" i="4"/>
  <c r="U94" i="4"/>
  <c r="V107" i="4"/>
  <c r="V131" i="4"/>
  <c r="V135" i="4"/>
  <c r="V127" i="4"/>
  <c r="W127" i="4" s="1"/>
  <c r="V124" i="4"/>
  <c r="V117" i="4"/>
  <c r="C32" i="4"/>
  <c r="V128" i="4"/>
  <c r="W128" i="4" s="1"/>
  <c r="V129" i="4"/>
  <c r="V133" i="4"/>
  <c r="V137" i="4"/>
  <c r="V143" i="4"/>
  <c r="V136" i="4"/>
  <c r="O127" i="4"/>
  <c r="V106" i="4"/>
  <c r="V108" i="4"/>
  <c r="V116" i="4"/>
  <c r="V134" i="4"/>
  <c r="H130" i="4"/>
  <c r="N130" i="4"/>
  <c r="T130" i="4"/>
  <c r="H17" i="4"/>
  <c r="I17" i="4" s="1"/>
  <c r="N17" i="4"/>
  <c r="O17" i="4" s="1"/>
  <c r="G15" i="4"/>
  <c r="J15" i="4"/>
  <c r="V18" i="4"/>
  <c r="V19" i="4"/>
  <c r="W19" i="4" s="1"/>
  <c r="T17" i="4"/>
  <c r="C134" i="4"/>
  <c r="C115" i="4"/>
  <c r="C89" i="4"/>
  <c r="C130" i="4" l="1"/>
  <c r="U130" i="4" s="1"/>
  <c r="C109" i="4"/>
  <c r="I134" i="4"/>
  <c r="O134" i="4"/>
  <c r="W134" i="4"/>
  <c r="U134" i="4"/>
  <c r="V130" i="4"/>
  <c r="U17" i="4"/>
  <c r="V17" i="4"/>
  <c r="W17" i="4" s="1"/>
  <c r="I130" i="4" l="1"/>
  <c r="O130" i="4"/>
  <c r="W130" i="4"/>
  <c r="W196" i="4"/>
  <c r="W195" i="4"/>
  <c r="W194" i="4"/>
  <c r="W193" i="4"/>
  <c r="W192" i="4"/>
  <c r="W191" i="4"/>
  <c r="W189" i="4"/>
  <c r="W188" i="4"/>
  <c r="W187" i="4"/>
  <c r="W184" i="4"/>
  <c r="W183" i="4"/>
  <c r="W182" i="4"/>
  <c r="W180" i="4"/>
  <c r="W173" i="4"/>
  <c r="W172" i="4"/>
  <c r="W171" i="4"/>
  <c r="W170" i="4"/>
  <c r="W169" i="4"/>
  <c r="W168" i="4"/>
  <c r="W166" i="4"/>
  <c r="W165" i="4"/>
  <c r="W164" i="4"/>
  <c r="W163" i="4"/>
  <c r="W162" i="4"/>
  <c r="W161" i="4"/>
  <c r="W159" i="4"/>
  <c r="W158" i="4"/>
  <c r="W157" i="4"/>
  <c r="W156" i="4"/>
  <c r="W155" i="4"/>
  <c r="W154" i="4"/>
  <c r="W122" i="4"/>
  <c r="W120" i="4"/>
  <c r="W113" i="4"/>
  <c r="W105" i="4"/>
  <c r="W104" i="4"/>
  <c r="W103" i="4"/>
  <c r="W100" i="4"/>
  <c r="W99" i="4"/>
  <c r="W84" i="4"/>
  <c r="W75" i="4"/>
  <c r="W71" i="4"/>
  <c r="W60" i="4"/>
  <c r="W59" i="4"/>
  <c r="W56" i="4"/>
  <c r="W41" i="4"/>
  <c r="W37" i="4"/>
  <c r="W28" i="4"/>
  <c r="W27" i="4"/>
  <c r="W26" i="4"/>
  <c r="W21" i="4"/>
  <c r="W14" i="4"/>
  <c r="W13" i="4"/>
  <c r="W10" i="4"/>
  <c r="W9" i="4"/>
  <c r="U196" i="4"/>
  <c r="U195" i="4"/>
  <c r="U194" i="4"/>
  <c r="U193" i="4"/>
  <c r="U192" i="4"/>
  <c r="U191" i="4"/>
  <c r="U189" i="4"/>
  <c r="U188" i="4"/>
  <c r="U187" i="4"/>
  <c r="U184" i="4"/>
  <c r="U183" i="4"/>
  <c r="U182" i="4"/>
  <c r="U180" i="4"/>
  <c r="U173" i="4"/>
  <c r="U172" i="4"/>
  <c r="U171" i="4"/>
  <c r="U170" i="4"/>
  <c r="U169" i="4"/>
  <c r="U168" i="4"/>
  <c r="U166" i="4"/>
  <c r="U165" i="4"/>
  <c r="U164" i="4"/>
  <c r="U163" i="4"/>
  <c r="U162" i="4"/>
  <c r="U161" i="4"/>
  <c r="U159" i="4"/>
  <c r="U158" i="4"/>
  <c r="U157" i="4"/>
  <c r="U156" i="4"/>
  <c r="U155" i="4"/>
  <c r="U154" i="4"/>
  <c r="U122" i="4"/>
  <c r="U120" i="4"/>
  <c r="U113" i="4"/>
  <c r="U105" i="4"/>
  <c r="U104" i="4"/>
  <c r="U103" i="4"/>
  <c r="U100" i="4"/>
  <c r="U99" i="4"/>
  <c r="U84" i="4"/>
  <c r="U75" i="4"/>
  <c r="U71" i="4"/>
  <c r="U60" i="4"/>
  <c r="U59" i="4"/>
  <c r="U56" i="4"/>
  <c r="U41" i="4"/>
  <c r="U37" i="4"/>
  <c r="U28" i="4"/>
  <c r="U27" i="4"/>
  <c r="U26" i="4"/>
  <c r="U21" i="4"/>
  <c r="U14" i="4"/>
  <c r="U13" i="4"/>
  <c r="U10" i="4"/>
  <c r="U9" i="4"/>
  <c r="T173" i="4"/>
  <c r="T172" i="4"/>
  <c r="T171" i="4"/>
  <c r="T170" i="4"/>
  <c r="T169" i="4"/>
  <c r="T168" i="4"/>
  <c r="T166" i="4"/>
  <c r="T165" i="4"/>
  <c r="T164" i="4"/>
  <c r="T163" i="4"/>
  <c r="T162" i="4"/>
  <c r="T161" i="4"/>
  <c r="T159" i="4"/>
  <c r="T158" i="4"/>
  <c r="T157" i="4"/>
  <c r="T156" i="4"/>
  <c r="T155" i="4"/>
  <c r="T154" i="4"/>
  <c r="T149" i="4"/>
  <c r="U149" i="4" s="1"/>
  <c r="T147" i="4"/>
  <c r="U147" i="4" s="1"/>
  <c r="T146" i="4"/>
  <c r="U146" i="4" s="1"/>
  <c r="T145" i="4"/>
  <c r="U145" i="4" s="1"/>
  <c r="U142" i="4"/>
  <c r="U141" i="4"/>
  <c r="U140" i="4"/>
  <c r="U139" i="4"/>
  <c r="T126" i="4"/>
  <c r="U126" i="4" s="1"/>
  <c r="T123" i="4"/>
  <c r="U123" i="4" s="1"/>
  <c r="T122" i="4"/>
  <c r="T121" i="4"/>
  <c r="U121" i="4" s="1"/>
  <c r="T120" i="4"/>
  <c r="T119" i="4"/>
  <c r="U119" i="4" s="1"/>
  <c r="T115" i="4"/>
  <c r="U115" i="4" s="1"/>
  <c r="T114" i="4"/>
  <c r="U114" i="4" s="1"/>
  <c r="T113" i="4"/>
  <c r="T112" i="4"/>
  <c r="U112" i="4" s="1"/>
  <c r="T111" i="4"/>
  <c r="U111" i="4" s="1"/>
  <c r="T110" i="4"/>
  <c r="U110" i="4" s="1"/>
  <c r="T105" i="4"/>
  <c r="T104" i="4"/>
  <c r="T103" i="4"/>
  <c r="T102" i="4"/>
  <c r="U102" i="4" s="1"/>
  <c r="T101" i="4"/>
  <c r="U101" i="4" s="1"/>
  <c r="T100" i="4"/>
  <c r="T99" i="4"/>
  <c r="T98" i="4"/>
  <c r="U98" i="4" s="1"/>
  <c r="T95" i="4"/>
  <c r="U95" i="4" s="1"/>
  <c r="T93" i="4"/>
  <c r="U93" i="4" s="1"/>
  <c r="T92" i="4"/>
  <c r="U92" i="4" s="1"/>
  <c r="T91" i="4"/>
  <c r="U91" i="4" s="1"/>
  <c r="T90" i="4"/>
  <c r="U90" i="4" s="1"/>
  <c r="T88" i="4"/>
  <c r="U88" i="4" s="1"/>
  <c r="T87" i="4"/>
  <c r="U87" i="4" s="1"/>
  <c r="T86" i="4"/>
  <c r="U86" i="4" s="1"/>
  <c r="T84" i="4"/>
  <c r="T83" i="4"/>
  <c r="U83" i="4" s="1"/>
  <c r="T82" i="4"/>
  <c r="U82" i="4" s="1"/>
  <c r="T81" i="4"/>
  <c r="U81" i="4" s="1"/>
  <c r="T80" i="4"/>
  <c r="U80" i="4" s="1"/>
  <c r="T79" i="4"/>
  <c r="U79" i="4" s="1"/>
  <c r="T78" i="4"/>
  <c r="U78" i="4" s="1"/>
  <c r="T77" i="4"/>
  <c r="U77" i="4" s="1"/>
  <c r="T76" i="4"/>
  <c r="U76" i="4" s="1"/>
  <c r="T75" i="4"/>
  <c r="T74" i="4"/>
  <c r="U74" i="4" s="1"/>
  <c r="T73" i="4"/>
  <c r="U73" i="4" s="1"/>
  <c r="T71" i="4"/>
  <c r="T69" i="4"/>
  <c r="U69" i="4" s="1"/>
  <c r="T68" i="4"/>
  <c r="U68" i="4" s="1"/>
  <c r="T67" i="4"/>
  <c r="U67" i="4" s="1"/>
  <c r="T66" i="4"/>
  <c r="U66" i="4" s="1"/>
  <c r="T65" i="4"/>
  <c r="U65" i="4" s="1"/>
  <c r="T64" i="4"/>
  <c r="U64" i="4" s="1"/>
  <c r="T63" i="4"/>
  <c r="U63" i="4" s="1"/>
  <c r="T62" i="4"/>
  <c r="U62" i="4" s="1"/>
  <c r="T60" i="4"/>
  <c r="T59" i="4"/>
  <c r="T57" i="4"/>
  <c r="U57" i="4" s="1"/>
  <c r="T56" i="4"/>
  <c r="T54" i="4"/>
  <c r="T53" i="4"/>
  <c r="U53" i="4" s="1"/>
  <c r="T51" i="4"/>
  <c r="U51" i="4" s="1"/>
  <c r="T50" i="4"/>
  <c r="U50" i="4" s="1"/>
  <c r="T43" i="4"/>
  <c r="U43" i="4" s="1"/>
  <c r="T41" i="4"/>
  <c r="T40" i="4"/>
  <c r="U40" i="4" s="1"/>
  <c r="T38" i="4"/>
  <c r="U38" i="4" s="1"/>
  <c r="T37" i="4"/>
  <c r="T36" i="4"/>
  <c r="U36" i="4" s="1"/>
  <c r="T35" i="4"/>
  <c r="U35" i="4" s="1"/>
  <c r="T28" i="4"/>
  <c r="T27" i="4"/>
  <c r="T26" i="4"/>
  <c r="T25" i="4"/>
  <c r="U25" i="4" s="1"/>
  <c r="T24" i="4"/>
  <c r="U24" i="4" s="1"/>
  <c r="T21" i="4"/>
  <c r="T16" i="4"/>
  <c r="U16" i="4" s="1"/>
  <c r="T14" i="4"/>
  <c r="T13" i="4"/>
  <c r="T12" i="4"/>
  <c r="U12" i="4" s="1"/>
  <c r="T11" i="4"/>
  <c r="U11" i="4" s="1"/>
  <c r="T10" i="4"/>
  <c r="T9" i="4"/>
  <c r="T7" i="4"/>
  <c r="U7" i="4" s="1"/>
  <c r="O196" i="4"/>
  <c r="O195" i="4"/>
  <c r="O194" i="4"/>
  <c r="O193" i="4"/>
  <c r="O192" i="4"/>
  <c r="O191" i="4"/>
  <c r="O189" i="4"/>
  <c r="O188" i="4"/>
  <c r="O187" i="4"/>
  <c r="O184" i="4"/>
  <c r="O183" i="4"/>
  <c r="O182" i="4"/>
  <c r="O180" i="4"/>
  <c r="N195" i="4"/>
  <c r="O173" i="4"/>
  <c r="O172" i="4"/>
  <c r="O171" i="4"/>
  <c r="O170" i="4"/>
  <c r="O169" i="4"/>
  <c r="O168" i="4"/>
  <c r="O166" i="4"/>
  <c r="O165" i="4"/>
  <c r="O164" i="4"/>
  <c r="O163" i="4"/>
  <c r="O162" i="4"/>
  <c r="O161" i="4"/>
  <c r="O159" i="4"/>
  <c r="O158" i="4"/>
  <c r="O157" i="4"/>
  <c r="O156" i="4"/>
  <c r="O155" i="4"/>
  <c r="O154" i="4"/>
  <c r="O122" i="4"/>
  <c r="O120" i="4"/>
  <c r="O114" i="4"/>
  <c r="O113" i="4"/>
  <c r="O105" i="4"/>
  <c r="O104" i="4"/>
  <c r="O103" i="4"/>
  <c r="O100" i="4"/>
  <c r="O99" i="4"/>
  <c r="O84" i="4"/>
  <c r="O75" i="4"/>
  <c r="O71" i="4"/>
  <c r="O60" i="4"/>
  <c r="O59" i="4"/>
  <c r="O56" i="4"/>
  <c r="O41" i="4"/>
  <c r="O37" i="4"/>
  <c r="O28" i="4"/>
  <c r="O27" i="4"/>
  <c r="O26" i="4"/>
  <c r="O21" i="4"/>
  <c r="O14" i="4"/>
  <c r="O13" i="4"/>
  <c r="O10" i="4"/>
  <c r="O9" i="4"/>
  <c r="N173" i="4"/>
  <c r="N172" i="4"/>
  <c r="N171" i="4"/>
  <c r="N170" i="4"/>
  <c r="N169" i="4"/>
  <c r="N168" i="4"/>
  <c r="N166" i="4"/>
  <c r="N165" i="4"/>
  <c r="N164" i="4"/>
  <c r="N163" i="4"/>
  <c r="N162" i="4"/>
  <c r="N161" i="4"/>
  <c r="N159" i="4"/>
  <c r="V159" i="4" s="1"/>
  <c r="N158" i="4"/>
  <c r="N157" i="4"/>
  <c r="N156" i="4"/>
  <c r="N155" i="4"/>
  <c r="N154" i="4"/>
  <c r="N149" i="4"/>
  <c r="O149" i="4" s="1"/>
  <c r="N147" i="4"/>
  <c r="O147" i="4" s="1"/>
  <c r="N146" i="4"/>
  <c r="O146" i="4" s="1"/>
  <c r="N145" i="4"/>
  <c r="O145" i="4" s="1"/>
  <c r="O142" i="4"/>
  <c r="O141" i="4"/>
  <c r="O140" i="4"/>
  <c r="O139" i="4"/>
  <c r="N126" i="4"/>
  <c r="O126" i="4" s="1"/>
  <c r="N123" i="4"/>
  <c r="O123" i="4" s="1"/>
  <c r="N122" i="4"/>
  <c r="N121" i="4"/>
  <c r="O121" i="4" s="1"/>
  <c r="N120" i="4"/>
  <c r="N119" i="4"/>
  <c r="O119" i="4" s="1"/>
  <c r="N115" i="4"/>
  <c r="O115" i="4" s="1"/>
  <c r="N114" i="4"/>
  <c r="N113" i="4"/>
  <c r="N112" i="4"/>
  <c r="O112" i="4" s="1"/>
  <c r="N111" i="4"/>
  <c r="O111" i="4" s="1"/>
  <c r="N110" i="4"/>
  <c r="O110" i="4" s="1"/>
  <c r="N105" i="4"/>
  <c r="N104" i="4"/>
  <c r="N103" i="4"/>
  <c r="N102" i="4"/>
  <c r="O102" i="4" s="1"/>
  <c r="N101" i="4"/>
  <c r="O101" i="4" s="1"/>
  <c r="N100" i="4"/>
  <c r="N99" i="4"/>
  <c r="N98" i="4"/>
  <c r="O98" i="4" s="1"/>
  <c r="O95" i="4"/>
  <c r="O93" i="4"/>
  <c r="O92" i="4"/>
  <c r="O91" i="4"/>
  <c r="O90" i="4"/>
  <c r="N88" i="4"/>
  <c r="O88" i="4" s="1"/>
  <c r="N87" i="4"/>
  <c r="O87" i="4" s="1"/>
  <c r="N86" i="4"/>
  <c r="O86" i="4" s="1"/>
  <c r="N84" i="4"/>
  <c r="N83" i="4"/>
  <c r="O83" i="4" s="1"/>
  <c r="N82" i="4"/>
  <c r="O82" i="4" s="1"/>
  <c r="N81" i="4"/>
  <c r="O81" i="4" s="1"/>
  <c r="N80" i="4"/>
  <c r="O80" i="4" s="1"/>
  <c r="N79" i="4"/>
  <c r="O79" i="4" s="1"/>
  <c r="N78" i="4"/>
  <c r="O78" i="4" s="1"/>
  <c r="N77" i="4"/>
  <c r="O77" i="4" s="1"/>
  <c r="N76" i="4"/>
  <c r="O76" i="4" s="1"/>
  <c r="N75" i="4"/>
  <c r="N74" i="4"/>
  <c r="O74" i="4" s="1"/>
  <c r="N73" i="4"/>
  <c r="O73" i="4" s="1"/>
  <c r="N71" i="4"/>
  <c r="N69" i="4"/>
  <c r="O69" i="4" s="1"/>
  <c r="N68" i="4"/>
  <c r="O68" i="4" s="1"/>
  <c r="N67" i="4"/>
  <c r="O67" i="4" s="1"/>
  <c r="N66" i="4"/>
  <c r="O66" i="4" s="1"/>
  <c r="N65" i="4"/>
  <c r="O65" i="4" s="1"/>
  <c r="N64" i="4"/>
  <c r="O64" i="4" s="1"/>
  <c r="N63" i="4"/>
  <c r="O63" i="4" s="1"/>
  <c r="N62" i="4"/>
  <c r="O62" i="4" s="1"/>
  <c r="N60" i="4"/>
  <c r="N59" i="4"/>
  <c r="N57" i="4"/>
  <c r="O57" i="4" s="1"/>
  <c r="N56" i="4"/>
  <c r="N54" i="4"/>
  <c r="O54" i="4" s="1"/>
  <c r="N53" i="4"/>
  <c r="O53" i="4" s="1"/>
  <c r="N51" i="4"/>
  <c r="O51" i="4" s="1"/>
  <c r="N50" i="4"/>
  <c r="O50" i="4" s="1"/>
  <c r="N43" i="4"/>
  <c r="O43" i="4" s="1"/>
  <c r="N41" i="4"/>
  <c r="N40" i="4"/>
  <c r="O40" i="4" s="1"/>
  <c r="N38" i="4"/>
  <c r="O38" i="4" s="1"/>
  <c r="N37" i="4"/>
  <c r="N36" i="4"/>
  <c r="O36" i="4" s="1"/>
  <c r="N35" i="4"/>
  <c r="O35" i="4" s="1"/>
  <c r="N28" i="4"/>
  <c r="N27" i="4"/>
  <c r="N26" i="4"/>
  <c r="N25" i="4"/>
  <c r="O25" i="4" s="1"/>
  <c r="N24" i="4"/>
  <c r="O24" i="4" s="1"/>
  <c r="N21" i="4"/>
  <c r="N14" i="4"/>
  <c r="N13" i="4"/>
  <c r="N12" i="4"/>
  <c r="O12" i="4" s="1"/>
  <c r="N11" i="4"/>
  <c r="O11" i="4" s="1"/>
  <c r="N10" i="4"/>
  <c r="N9" i="4"/>
  <c r="N7" i="4"/>
  <c r="O7" i="4" s="1"/>
  <c r="I196" i="4"/>
  <c r="I195" i="4"/>
  <c r="I194" i="4"/>
  <c r="I193" i="4"/>
  <c r="I192" i="4"/>
  <c r="I191" i="4"/>
  <c r="I189" i="4"/>
  <c r="I188" i="4"/>
  <c r="I187" i="4"/>
  <c r="I184" i="4"/>
  <c r="I183" i="4"/>
  <c r="I182" i="4"/>
  <c r="I180" i="4"/>
  <c r="I173" i="4"/>
  <c r="I172" i="4"/>
  <c r="I171" i="4"/>
  <c r="I170" i="4"/>
  <c r="I169" i="4"/>
  <c r="I168" i="4"/>
  <c r="I166" i="4"/>
  <c r="I165" i="4"/>
  <c r="I164" i="4"/>
  <c r="I163" i="4"/>
  <c r="I162" i="4"/>
  <c r="I161" i="4"/>
  <c r="I159" i="4"/>
  <c r="I158" i="4"/>
  <c r="I157" i="4"/>
  <c r="I156" i="4"/>
  <c r="I155" i="4"/>
  <c r="I154" i="4"/>
  <c r="I122" i="4"/>
  <c r="I120" i="4"/>
  <c r="I113" i="4"/>
  <c r="I105" i="4"/>
  <c r="I104" i="4"/>
  <c r="I103" i="4"/>
  <c r="I100" i="4"/>
  <c r="I99" i="4"/>
  <c r="I84" i="4"/>
  <c r="I75" i="4"/>
  <c r="I71" i="4"/>
  <c r="I60" i="4"/>
  <c r="I59" i="4"/>
  <c r="I56" i="4"/>
  <c r="I41" i="4"/>
  <c r="I37" i="4"/>
  <c r="H173" i="4"/>
  <c r="H172" i="4"/>
  <c r="H171" i="4"/>
  <c r="H170" i="4"/>
  <c r="H169" i="4"/>
  <c r="H168" i="4"/>
  <c r="H166" i="4"/>
  <c r="H165" i="4"/>
  <c r="H164" i="4"/>
  <c r="H163" i="4"/>
  <c r="H162" i="4"/>
  <c r="H161" i="4"/>
  <c r="H147" i="4"/>
  <c r="H122" i="4"/>
  <c r="H120" i="4"/>
  <c r="H115" i="4"/>
  <c r="H114" i="4"/>
  <c r="H113" i="4"/>
  <c r="H112" i="4"/>
  <c r="I112" i="4" s="1"/>
  <c r="H111" i="4"/>
  <c r="H105" i="4"/>
  <c r="H104" i="4"/>
  <c r="H103" i="4"/>
  <c r="H102" i="4"/>
  <c r="H101" i="4"/>
  <c r="H100" i="4"/>
  <c r="H99" i="4"/>
  <c r="H98" i="4"/>
  <c r="I98" i="4" s="1"/>
  <c r="H84" i="4"/>
  <c r="H83" i="4"/>
  <c r="H75" i="4"/>
  <c r="H71" i="4"/>
  <c r="H68" i="4"/>
  <c r="H60" i="4"/>
  <c r="H59" i="4"/>
  <c r="H43" i="4"/>
  <c r="H36" i="4"/>
  <c r="I28" i="4"/>
  <c r="I27" i="4"/>
  <c r="I26" i="4"/>
  <c r="I21" i="4"/>
  <c r="I14" i="4"/>
  <c r="I13" i="4"/>
  <c r="I10" i="4"/>
  <c r="I9" i="4"/>
  <c r="H28" i="4"/>
  <c r="H27" i="4"/>
  <c r="H26" i="4"/>
  <c r="H25" i="4"/>
  <c r="H21" i="4"/>
  <c r="H14" i="4"/>
  <c r="H13" i="4"/>
  <c r="H12" i="4"/>
  <c r="H10" i="4"/>
  <c r="H9" i="4"/>
  <c r="S190" i="4"/>
  <c r="S186" i="4"/>
  <c r="V186" i="4" s="1"/>
  <c r="S167" i="4"/>
  <c r="S160" i="4"/>
  <c r="S153" i="4"/>
  <c r="S148" i="4"/>
  <c r="S144" i="4" s="1"/>
  <c r="S89" i="4"/>
  <c r="S85" i="4"/>
  <c r="S72" i="4"/>
  <c r="S61" i="4"/>
  <c r="S58" i="4"/>
  <c r="S55" i="4"/>
  <c r="S52" i="4"/>
  <c r="S49" i="4"/>
  <c r="S42" i="4"/>
  <c r="S39" i="4"/>
  <c r="S34" i="4"/>
  <c r="S23" i="4"/>
  <c r="S22" i="4" s="1"/>
  <c r="S20" i="4"/>
  <c r="S8" i="4"/>
  <c r="M190" i="4"/>
  <c r="M186" i="4"/>
  <c r="M182" i="4"/>
  <c r="M167" i="4"/>
  <c r="M160" i="4"/>
  <c r="M153" i="4"/>
  <c r="M148" i="4"/>
  <c r="M144" i="4" s="1"/>
  <c r="M89" i="4"/>
  <c r="M85" i="4"/>
  <c r="M72" i="4"/>
  <c r="M61" i="4"/>
  <c r="M58" i="4"/>
  <c r="M55" i="4"/>
  <c r="M52" i="4"/>
  <c r="M49" i="4"/>
  <c r="M42" i="4"/>
  <c r="M39" i="4"/>
  <c r="M34" i="4"/>
  <c r="M23" i="4"/>
  <c r="M22" i="4" s="1"/>
  <c r="M20" i="4"/>
  <c r="M8" i="4"/>
  <c r="V163" i="4" l="1"/>
  <c r="V168" i="4"/>
  <c r="V172" i="4"/>
  <c r="V154" i="4"/>
  <c r="V158" i="4"/>
  <c r="V111" i="4"/>
  <c r="W111" i="4" s="1"/>
  <c r="V115" i="4"/>
  <c r="W115" i="4" s="1"/>
  <c r="V164" i="4"/>
  <c r="V169" i="4"/>
  <c r="V173" i="4"/>
  <c r="S70" i="4"/>
  <c r="M70" i="4"/>
  <c r="S96" i="4"/>
  <c r="V126" i="4"/>
  <c r="W126" i="4" s="1"/>
  <c r="V162" i="4"/>
  <c r="V166" i="4"/>
  <c r="V171" i="4"/>
  <c r="S6" i="4"/>
  <c r="V161" i="4"/>
  <c r="V165" i="4"/>
  <c r="V170" i="4"/>
  <c r="V147" i="4"/>
  <c r="W147" i="4" s="1"/>
  <c r="M96" i="4"/>
  <c r="V113" i="4"/>
  <c r="V156" i="4"/>
  <c r="V9" i="4"/>
  <c r="V13" i="4"/>
  <c r="V26" i="4"/>
  <c r="V59" i="4"/>
  <c r="V75" i="4"/>
  <c r="V122" i="4"/>
  <c r="V83" i="4"/>
  <c r="W83" i="4" s="1"/>
  <c r="V114" i="4"/>
  <c r="W114" i="4" s="1"/>
  <c r="V157" i="4"/>
  <c r="V92" i="4"/>
  <c r="W92" i="4" s="1"/>
  <c r="V101" i="4"/>
  <c r="W101" i="4" s="1"/>
  <c r="V112" i="4"/>
  <c r="W112" i="4" s="1"/>
  <c r="V120" i="4"/>
  <c r="V155" i="4"/>
  <c r="I115" i="4"/>
  <c r="I126" i="4"/>
  <c r="I147" i="4"/>
  <c r="V102" i="4"/>
  <c r="W102" i="4" s="1"/>
  <c r="I111" i="4"/>
  <c r="V36" i="4"/>
  <c r="W36" i="4" s="1"/>
  <c r="V98" i="4"/>
  <c r="W98" i="4" s="1"/>
  <c r="V10" i="4"/>
  <c r="V14" i="4"/>
  <c r="I114" i="4"/>
  <c r="V99" i="4"/>
  <c r="V103" i="4"/>
  <c r="V28" i="4"/>
  <c r="V68" i="4"/>
  <c r="W68" i="4" s="1"/>
  <c r="V100" i="4"/>
  <c r="V27" i="4"/>
  <c r="V60" i="4"/>
  <c r="V43" i="4"/>
  <c r="W43" i="4" s="1"/>
  <c r="V84" i="4"/>
  <c r="V104" i="4"/>
  <c r="V12" i="4"/>
  <c r="W12" i="4" s="1"/>
  <c r="V21" i="4"/>
  <c r="V25" i="4"/>
  <c r="W25" i="4" s="1"/>
  <c r="V71" i="4"/>
  <c r="V105" i="4"/>
  <c r="I43" i="4"/>
  <c r="I25" i="4"/>
  <c r="I36" i="4"/>
  <c r="I83" i="4"/>
  <c r="I101" i="4"/>
  <c r="I12" i="4"/>
  <c r="I68" i="4"/>
  <c r="I102" i="4"/>
  <c r="M152" i="4"/>
  <c r="M33" i="4" s="1"/>
  <c r="M32" i="4" s="1"/>
  <c r="S48" i="4"/>
  <c r="S152" i="4"/>
  <c r="S33" i="4" s="1"/>
  <c r="S32" i="4" s="1"/>
  <c r="M6" i="4"/>
  <c r="M48" i="4"/>
  <c r="G186" i="4"/>
  <c r="G182" i="4"/>
  <c r="G180" i="4"/>
  <c r="G190" i="4"/>
  <c r="G167" i="4"/>
  <c r="G160" i="4"/>
  <c r="G153" i="4"/>
  <c r="G33" i="4" s="1"/>
  <c r="G148" i="4"/>
  <c r="G144" i="4" s="1"/>
  <c r="G89" i="4"/>
  <c r="G85" i="4"/>
  <c r="G72" i="4"/>
  <c r="G61" i="4"/>
  <c r="G58" i="4"/>
  <c r="G55" i="4"/>
  <c r="G52" i="4"/>
  <c r="G49" i="4"/>
  <c r="G42" i="4"/>
  <c r="G39" i="4"/>
  <c r="G34" i="4"/>
  <c r="G23" i="4"/>
  <c r="G22" i="4" s="1"/>
  <c r="G20" i="4"/>
  <c r="S47" i="4" l="1"/>
  <c r="S46" i="4" s="1"/>
  <c r="S183" i="4" s="1"/>
  <c r="G70" i="4"/>
  <c r="G32" i="4"/>
  <c r="G96" i="4"/>
  <c r="G152" i="4"/>
  <c r="G6" i="4"/>
  <c r="G48" i="4"/>
  <c r="M47" i="4"/>
  <c r="M46" i="4" s="1"/>
  <c r="F180" i="4"/>
  <c r="F195" i="4"/>
  <c r="F194" i="4"/>
  <c r="F193" i="4"/>
  <c r="F192" i="4"/>
  <c r="F191" i="4"/>
  <c r="S150" i="4" l="1"/>
  <c r="M150" i="4"/>
  <c r="G47" i="4"/>
  <c r="G46" i="4" s="1"/>
  <c r="G183" i="4" s="1"/>
  <c r="V142" i="4"/>
  <c r="W142" i="4" s="1"/>
  <c r="I142" i="4"/>
  <c r="M183" i="4"/>
  <c r="G178" i="4" l="1"/>
  <c r="G198" i="4" s="1"/>
  <c r="G150" i="4"/>
  <c r="L422" i="7"/>
  <c r="L421" i="7"/>
  <c r="L420" i="7"/>
  <c r="L418" i="7"/>
  <c r="L417" i="7"/>
  <c r="L416" i="7"/>
  <c r="L414" i="7"/>
  <c r="L413" i="7"/>
  <c r="L412" i="7"/>
  <c r="L410" i="7"/>
  <c r="L409" i="7"/>
  <c r="L408" i="7"/>
  <c r="L407" i="7"/>
  <c r="L405" i="7"/>
  <c r="L404" i="7"/>
  <c r="L402" i="7"/>
  <c r="L401" i="7"/>
  <c r="L399" i="7"/>
  <c r="L398" i="7"/>
  <c r="L397" i="7"/>
  <c r="L396" i="7"/>
  <c r="L395" i="7"/>
  <c r="L393" i="7"/>
  <c r="L392" i="7"/>
  <c r="L391" i="7"/>
  <c r="L390" i="7"/>
  <c r="L389" i="7"/>
  <c r="L388" i="7"/>
  <c r="L386" i="7"/>
  <c r="L385" i="7"/>
  <c r="L384" i="7"/>
  <c r="L383" i="7"/>
  <c r="L382" i="7"/>
  <c r="L381" i="7"/>
  <c r="L379" i="7"/>
  <c r="L378" i="7"/>
  <c r="L377" i="7"/>
  <c r="L376" i="7"/>
  <c r="L375" i="7"/>
  <c r="L373" i="7"/>
  <c r="L372" i="7"/>
  <c r="L371" i="7"/>
  <c r="L370" i="7"/>
  <c r="L369" i="7"/>
  <c r="L368" i="7"/>
  <c r="L366" i="7"/>
  <c r="L365" i="7"/>
  <c r="L363" i="7"/>
  <c r="L362" i="7"/>
  <c r="L361" i="7"/>
  <c r="L360" i="7"/>
  <c r="L359" i="7"/>
  <c r="L357" i="7"/>
  <c r="L356" i="7"/>
  <c r="L355" i="7"/>
  <c r="L353" i="7"/>
  <c r="L352" i="7"/>
  <c r="L351" i="7"/>
  <c r="L350" i="7"/>
  <c r="L349" i="7"/>
  <c r="L348" i="7"/>
  <c r="L346" i="7"/>
  <c r="L345" i="7"/>
  <c r="L343" i="7"/>
  <c r="L342" i="7"/>
  <c r="L340" i="7"/>
  <c r="L339" i="7"/>
  <c r="L338" i="7"/>
  <c r="L336" i="7"/>
  <c r="L335" i="7"/>
  <c r="L334" i="7"/>
  <c r="L333" i="7"/>
  <c r="L332" i="7"/>
  <c r="L331" i="7"/>
  <c r="L330" i="7"/>
  <c r="L329" i="7"/>
  <c r="L328" i="7"/>
  <c r="L327" i="7"/>
  <c r="L326" i="7"/>
  <c r="L324" i="7"/>
  <c r="L323" i="7"/>
  <c r="L322" i="7"/>
  <c r="L321" i="7"/>
  <c r="L319" i="7"/>
  <c r="L318" i="7"/>
  <c r="L317" i="7"/>
  <c r="L316" i="7"/>
  <c r="L315" i="7"/>
  <c r="L314" i="7"/>
  <c r="L313" i="7"/>
  <c r="L312" i="7"/>
  <c r="L311" i="7"/>
  <c r="L310" i="7"/>
  <c r="L309" i="7"/>
  <c r="L308" i="7"/>
  <c r="L307" i="7"/>
  <c r="L305" i="7"/>
  <c r="L304" i="7"/>
  <c r="L303" i="7"/>
  <c r="L302" i="7"/>
  <c r="L301" i="7"/>
  <c r="L300" i="7"/>
  <c r="L299" i="7"/>
  <c r="L297" i="7"/>
  <c r="L296" i="7"/>
  <c r="L295" i="7"/>
  <c r="L294" i="7"/>
  <c r="L293" i="7"/>
  <c r="L292" i="7"/>
  <c r="L290" i="7"/>
  <c r="L289" i="7"/>
  <c r="L287" i="7"/>
  <c r="L286" i="7"/>
  <c r="L284" i="7"/>
  <c r="L283" i="7"/>
  <c r="L282" i="7"/>
  <c r="L281" i="7"/>
  <c r="L280" i="7"/>
  <c r="L278" i="7"/>
  <c r="L277" i="7"/>
  <c r="L276" i="7"/>
  <c r="L275" i="7"/>
  <c r="L274" i="7"/>
  <c r="L272" i="7"/>
  <c r="L271" i="7"/>
  <c r="L270" i="7"/>
  <c r="L269" i="7"/>
  <c r="L268" i="7"/>
  <c r="L267" i="7"/>
  <c r="L266" i="7"/>
  <c r="L265" i="7"/>
  <c r="L264" i="7"/>
  <c r="L263" i="7"/>
  <c r="L262" i="7"/>
  <c r="L260" i="7"/>
  <c r="L259" i="7"/>
  <c r="L258" i="7"/>
  <c r="L257" i="7"/>
  <c r="L255" i="7"/>
  <c r="L254" i="7"/>
  <c r="L253" i="7"/>
  <c r="L252" i="7"/>
  <c r="L250" i="7"/>
  <c r="L249" i="7"/>
  <c r="L248" i="7"/>
  <c r="L247" i="7"/>
  <c r="L246" i="7"/>
  <c r="L245" i="7"/>
  <c r="L244" i="7"/>
  <c r="L243" i="7"/>
  <c r="L242" i="7"/>
  <c r="L241" i="7"/>
  <c r="L240" i="7"/>
  <c r="L239" i="7"/>
  <c r="L238" i="7"/>
  <c r="L236" i="7"/>
  <c r="L235" i="7"/>
  <c r="L234" i="7"/>
  <c r="L233" i="7"/>
  <c r="L232" i="7"/>
  <c r="L231" i="7"/>
  <c r="L230" i="7"/>
  <c r="L229" i="7"/>
  <c r="L228" i="7"/>
  <c r="L227" i="7"/>
  <c r="L226" i="7"/>
  <c r="L225" i="7"/>
  <c r="L224" i="7"/>
  <c r="L223" i="7"/>
  <c r="L222" i="7"/>
  <c r="L220" i="7"/>
  <c r="L219" i="7"/>
  <c r="L218" i="7"/>
  <c r="L217" i="7"/>
  <c r="L216" i="7"/>
  <c r="L215" i="7"/>
  <c r="L214" i="7"/>
  <c r="L213" i="7"/>
  <c r="L211" i="7"/>
  <c r="L210" i="7"/>
  <c r="L209" i="7"/>
  <c r="L208" i="7"/>
  <c r="L207" i="7"/>
  <c r="L206" i="7"/>
  <c r="L205" i="7"/>
  <c r="L204" i="7"/>
  <c r="L203" i="7"/>
  <c r="L202" i="7"/>
  <c r="L201" i="7"/>
  <c r="L200" i="7"/>
  <c r="L199" i="7"/>
  <c r="F53" i="4" l="1"/>
  <c r="F56" i="4"/>
  <c r="H56" i="4" s="1"/>
  <c r="V56" i="4" s="1"/>
  <c r="F65" i="4"/>
  <c r="F74" i="4"/>
  <c r="F80" i="4"/>
  <c r="F93" i="4"/>
  <c r="F145" i="4"/>
  <c r="F35" i="4"/>
  <c r="F37" i="4"/>
  <c r="F62" i="4"/>
  <c r="F66" i="4"/>
  <c r="F76" i="4"/>
  <c r="F82" i="4"/>
  <c r="F90" i="4"/>
  <c r="F91" i="4"/>
  <c r="F139" i="4"/>
  <c r="F146" i="4"/>
  <c r="F50" i="4"/>
  <c r="F54" i="4"/>
  <c r="F67" i="4"/>
  <c r="F69" i="4"/>
  <c r="F86" i="4"/>
  <c r="F73" i="4"/>
  <c r="F81" i="4"/>
  <c r="F95" i="4"/>
  <c r="H95" i="4" s="1"/>
  <c r="F110" i="4"/>
  <c r="F109" i="4" s="1"/>
  <c r="F88" i="4"/>
  <c r="F149" i="4"/>
  <c r="F38" i="4"/>
  <c r="F40" i="4"/>
  <c r="F182" i="4" s="1"/>
  <c r="F51" i="4"/>
  <c r="F57" i="4"/>
  <c r="F64" i="4"/>
  <c r="F63" i="4"/>
  <c r="F77" i="4"/>
  <c r="F119" i="4"/>
  <c r="F118" i="4" s="1"/>
  <c r="F141" i="4"/>
  <c r="F41" i="4"/>
  <c r="E123" i="4"/>
  <c r="H123" i="4" s="1"/>
  <c r="E195" i="4"/>
  <c r="E194" i="4"/>
  <c r="E193" i="4"/>
  <c r="E192" i="4"/>
  <c r="E191" i="4"/>
  <c r="F138" i="4" l="1"/>
  <c r="F181" i="4"/>
  <c r="I141" i="4"/>
  <c r="V141" i="4"/>
  <c r="W141" i="4" s="1"/>
  <c r="I95" i="4"/>
  <c r="V95" i="4"/>
  <c r="W95" i="4" s="1"/>
  <c r="V123" i="4"/>
  <c r="W123" i="4" s="1"/>
  <c r="I123" i="4"/>
  <c r="E24" i="4"/>
  <c r="M415" i="6" l="1"/>
  <c r="M414" i="6"/>
  <c r="M413" i="6"/>
  <c r="M411" i="6"/>
  <c r="M410" i="6"/>
  <c r="M409" i="6"/>
  <c r="M407" i="6"/>
  <c r="M406" i="6"/>
  <c r="M405" i="6"/>
  <c r="M403" i="6"/>
  <c r="M402" i="6"/>
  <c r="M401" i="6"/>
  <c r="M400" i="6"/>
  <c r="M398" i="6"/>
  <c r="M397" i="6"/>
  <c r="M395" i="6"/>
  <c r="M394" i="6"/>
  <c r="M392" i="6"/>
  <c r="M391" i="6"/>
  <c r="M390" i="6"/>
  <c r="M389" i="6"/>
  <c r="M388" i="6"/>
  <c r="M386" i="6"/>
  <c r="M385" i="6"/>
  <c r="M384" i="6"/>
  <c r="M383" i="6"/>
  <c r="M382" i="6"/>
  <c r="M381" i="6"/>
  <c r="M379" i="6"/>
  <c r="M378" i="6"/>
  <c r="M377" i="6"/>
  <c r="M376" i="6"/>
  <c r="M375" i="6"/>
  <c r="M374" i="6"/>
  <c r="M372" i="6"/>
  <c r="M371" i="6"/>
  <c r="M370" i="6"/>
  <c r="M369" i="6"/>
  <c r="M368" i="6"/>
  <c r="M366" i="6"/>
  <c r="M365" i="6"/>
  <c r="M364" i="6"/>
  <c r="M363" i="6"/>
  <c r="M362" i="6"/>
  <c r="M361" i="6"/>
  <c r="M359" i="6"/>
  <c r="M358" i="6"/>
  <c r="M357" i="6"/>
  <c r="M356" i="6"/>
  <c r="M355" i="6"/>
  <c r="M353" i="6"/>
  <c r="M352" i="6"/>
  <c r="M351" i="6"/>
  <c r="M349" i="6"/>
  <c r="M348" i="6"/>
  <c r="M347" i="6"/>
  <c r="M346" i="6"/>
  <c r="M345" i="6"/>
  <c r="M344" i="6"/>
  <c r="M342" i="6"/>
  <c r="M341" i="6"/>
  <c r="M339" i="6"/>
  <c r="M338" i="6"/>
  <c r="M336" i="6"/>
  <c r="M335" i="6"/>
  <c r="M334" i="6"/>
  <c r="M333" i="6"/>
  <c r="M332" i="6"/>
  <c r="M331" i="6"/>
  <c r="M330" i="6"/>
  <c r="M329" i="6"/>
  <c r="M328" i="6"/>
  <c r="M327" i="6"/>
  <c r="M326" i="6"/>
  <c r="M324" i="6"/>
  <c r="M323" i="6"/>
  <c r="M322" i="6"/>
  <c r="M321" i="6"/>
  <c r="M319" i="6"/>
  <c r="M318" i="6"/>
  <c r="M317" i="6"/>
  <c r="M316" i="6"/>
  <c r="M315" i="6"/>
  <c r="M314" i="6"/>
  <c r="M313" i="6"/>
  <c r="M312" i="6"/>
  <c r="M311" i="6"/>
  <c r="M310" i="6"/>
  <c r="M309" i="6"/>
  <c r="M308" i="6"/>
  <c r="M307" i="6"/>
  <c r="M305" i="6"/>
  <c r="M304" i="6"/>
  <c r="M303" i="6"/>
  <c r="M302" i="6"/>
  <c r="M301" i="6"/>
  <c r="M300" i="6"/>
  <c r="M299" i="6"/>
  <c r="M297" i="6"/>
  <c r="M296" i="6"/>
  <c r="M295" i="6"/>
  <c r="M294" i="6"/>
  <c r="M293" i="6"/>
  <c r="M292" i="6"/>
  <c r="M290" i="6"/>
  <c r="M289" i="6"/>
  <c r="M287" i="6"/>
  <c r="M286" i="6"/>
  <c r="M284" i="6"/>
  <c r="M283" i="6"/>
  <c r="M282" i="6"/>
  <c r="M281" i="6"/>
  <c r="M280" i="6"/>
  <c r="M278" i="6"/>
  <c r="M277" i="6"/>
  <c r="M276" i="6"/>
  <c r="M275" i="6"/>
  <c r="M274" i="6"/>
  <c r="M272" i="6"/>
  <c r="M271" i="6"/>
  <c r="M270" i="6"/>
  <c r="M269" i="6"/>
  <c r="M268" i="6"/>
  <c r="M267" i="6"/>
  <c r="M266" i="6"/>
  <c r="M265" i="6"/>
  <c r="M264" i="6"/>
  <c r="M263" i="6"/>
  <c r="M262" i="6"/>
  <c r="M260" i="6"/>
  <c r="M259" i="6"/>
  <c r="M258" i="6"/>
  <c r="M257" i="6"/>
  <c r="M256" i="6"/>
  <c r="M254" i="6"/>
  <c r="M253" i="6"/>
  <c r="M252" i="6"/>
  <c r="M251" i="6"/>
  <c r="M250" i="6"/>
  <c r="M249" i="6"/>
  <c r="M248" i="6"/>
  <c r="M247" i="6"/>
  <c r="M246" i="6"/>
  <c r="M245" i="6"/>
  <c r="M244" i="6"/>
  <c r="M243" i="6"/>
  <c r="M241" i="6"/>
  <c r="M240" i="6"/>
  <c r="M239" i="6"/>
  <c r="M238" i="6"/>
  <c r="M237" i="6"/>
  <c r="M236" i="6"/>
  <c r="M235" i="6"/>
  <c r="M234" i="6"/>
  <c r="M233" i="6"/>
  <c r="M232" i="6"/>
  <c r="M231" i="6"/>
  <c r="M230" i="6"/>
  <c r="M229" i="6"/>
  <c r="M228" i="6"/>
  <c r="M226" i="6"/>
  <c r="M225" i="6"/>
  <c r="M224" i="6"/>
  <c r="M223" i="6"/>
  <c r="M222" i="6"/>
  <c r="M221" i="6"/>
  <c r="M220" i="6"/>
  <c r="M219" i="6"/>
  <c r="M218" i="6"/>
  <c r="M217" i="6"/>
  <c r="M216" i="6"/>
  <c r="M215" i="6"/>
  <c r="M214" i="6"/>
  <c r="M213" i="6"/>
  <c r="M212" i="6"/>
  <c r="M211" i="6"/>
  <c r="M210" i="6"/>
  <c r="M209" i="6"/>
  <c r="M208" i="6"/>
  <c r="M207" i="6"/>
  <c r="M206" i="6"/>
  <c r="M205" i="6"/>
  <c r="E57" i="4" l="1"/>
  <c r="E64" i="4"/>
  <c r="H64" i="4" s="1"/>
  <c r="E63" i="4"/>
  <c r="E77" i="4"/>
  <c r="E87" i="4"/>
  <c r="E93" i="4"/>
  <c r="E110" i="4"/>
  <c r="E145" i="4"/>
  <c r="E35" i="4"/>
  <c r="E37" i="4"/>
  <c r="E51" i="4"/>
  <c r="E66" i="4"/>
  <c r="E65" i="4"/>
  <c r="E74" i="4"/>
  <c r="E80" i="4"/>
  <c r="E119" i="4"/>
  <c r="E118" i="4" s="1"/>
  <c r="E146" i="4"/>
  <c r="E53" i="4"/>
  <c r="E62" i="4"/>
  <c r="E76" i="4"/>
  <c r="E82" i="4"/>
  <c r="E90" i="4"/>
  <c r="E91" i="4"/>
  <c r="E88" i="4"/>
  <c r="E149" i="4"/>
  <c r="E40" i="4"/>
  <c r="E182" i="4" s="1"/>
  <c r="E50" i="4"/>
  <c r="E54" i="4"/>
  <c r="E67" i="4"/>
  <c r="H67" i="4" s="1"/>
  <c r="E69" i="4"/>
  <c r="E86" i="4"/>
  <c r="H86" i="4" s="1"/>
  <c r="E73" i="4"/>
  <c r="E79" i="4"/>
  <c r="H79" i="4" s="1"/>
  <c r="E81" i="4"/>
  <c r="E139" i="4"/>
  <c r="E38" i="4"/>
  <c r="E41" i="4"/>
  <c r="E11" i="4"/>
  <c r="H11" i="4" s="1"/>
  <c r="E7" i="4"/>
  <c r="H7" i="4" s="1"/>
  <c r="R23" i="4"/>
  <c r="P23" i="4"/>
  <c r="L23" i="4"/>
  <c r="K23" i="4"/>
  <c r="J23" i="4"/>
  <c r="F23" i="4"/>
  <c r="E23" i="4"/>
  <c r="C23" i="4"/>
  <c r="C22" i="4" l="1"/>
  <c r="V79" i="4"/>
  <c r="W79" i="4" s="1"/>
  <c r="I79" i="4"/>
  <c r="V86" i="4"/>
  <c r="W86" i="4" s="1"/>
  <c r="I86" i="4"/>
  <c r="V67" i="4"/>
  <c r="W67" i="4" s="1"/>
  <c r="I67" i="4"/>
  <c r="V64" i="4"/>
  <c r="W64" i="4" s="1"/>
  <c r="I64" i="4"/>
  <c r="E138" i="4"/>
  <c r="E181" i="4"/>
  <c r="E109" i="4"/>
  <c r="H110" i="4"/>
  <c r="T23" i="4"/>
  <c r="U23" i="4" s="1"/>
  <c r="V11" i="4"/>
  <c r="W11" i="4" s="1"/>
  <c r="I11" i="4"/>
  <c r="N23" i="4"/>
  <c r="O23" i="4" s="1"/>
  <c r="V7" i="4"/>
  <c r="W7" i="4" s="1"/>
  <c r="I7" i="4"/>
  <c r="E180" i="4"/>
  <c r="R182" i="4"/>
  <c r="P182" i="4"/>
  <c r="L182" i="4"/>
  <c r="K182" i="4"/>
  <c r="J182" i="4"/>
  <c r="R34" i="4"/>
  <c r="P34" i="4"/>
  <c r="L34" i="4"/>
  <c r="K34" i="4"/>
  <c r="J34" i="4"/>
  <c r="F34" i="4"/>
  <c r="E34" i="4"/>
  <c r="D38" i="4"/>
  <c r="H38" i="4" s="1"/>
  <c r="D37" i="4"/>
  <c r="H37" i="4" s="1"/>
  <c r="V37" i="4" s="1"/>
  <c r="T15" i="4"/>
  <c r="V110" i="4" l="1"/>
  <c r="W110" i="4" s="1"/>
  <c r="I110" i="4"/>
  <c r="I139" i="4"/>
  <c r="V139" i="4"/>
  <c r="W139" i="4" s="1"/>
  <c r="N34" i="4"/>
  <c r="O34" i="4" s="1"/>
  <c r="U15" i="4"/>
  <c r="N15" i="4"/>
  <c r="O15" i="4" s="1"/>
  <c r="T34" i="4"/>
  <c r="U34" i="4" s="1"/>
  <c r="V38" i="4"/>
  <c r="W38" i="4" s="1"/>
  <c r="I38" i="4"/>
  <c r="D180" i="4"/>
  <c r="D88" i="4" l="1"/>
  <c r="H88" i="4" s="1"/>
  <c r="D149" i="4"/>
  <c r="H149" i="4" s="1"/>
  <c r="D146" i="4"/>
  <c r="H146" i="4" s="1"/>
  <c r="D145" i="4"/>
  <c r="H121" i="4"/>
  <c r="D119" i="4"/>
  <c r="D93" i="4"/>
  <c r="H93" i="4" s="1"/>
  <c r="I93" i="4" s="1"/>
  <c r="D91" i="4"/>
  <c r="H91" i="4" s="1"/>
  <c r="I91" i="4" s="1"/>
  <c r="D90" i="4"/>
  <c r="H90" i="4" s="1"/>
  <c r="I90" i="4" s="1"/>
  <c r="D87" i="4"/>
  <c r="H87" i="4" s="1"/>
  <c r="D82" i="4"/>
  <c r="H82" i="4" s="1"/>
  <c r="D81" i="4"/>
  <c r="H81" i="4" s="1"/>
  <c r="D80" i="4"/>
  <c r="H80" i="4" s="1"/>
  <c r="D78" i="4"/>
  <c r="H78" i="4" s="1"/>
  <c r="D77" i="4"/>
  <c r="H77" i="4" s="1"/>
  <c r="D76" i="4"/>
  <c r="H76" i="4" s="1"/>
  <c r="D74" i="4"/>
  <c r="H74" i="4" s="1"/>
  <c r="D73" i="4"/>
  <c r="H73" i="4" s="1"/>
  <c r="D69" i="4"/>
  <c r="H69" i="4" s="1"/>
  <c r="D66" i="4"/>
  <c r="H66" i="4" s="1"/>
  <c r="D65" i="4"/>
  <c r="H65" i="4" s="1"/>
  <c r="D63" i="4"/>
  <c r="H63" i="4" s="1"/>
  <c r="D62" i="4"/>
  <c r="H62" i="4" s="1"/>
  <c r="D57" i="4"/>
  <c r="H57" i="4" s="1"/>
  <c r="D54" i="4"/>
  <c r="H54" i="4" s="1"/>
  <c r="D53" i="4"/>
  <c r="H53" i="4" s="1"/>
  <c r="D51" i="4"/>
  <c r="H51" i="4" s="1"/>
  <c r="D50" i="4"/>
  <c r="H50" i="4" s="1"/>
  <c r="D41" i="4"/>
  <c r="H41" i="4" s="1"/>
  <c r="V41" i="4" s="1"/>
  <c r="D40" i="4"/>
  <c r="H40" i="4" s="1"/>
  <c r="D35" i="4"/>
  <c r="H35" i="4" s="1"/>
  <c r="D195" i="4"/>
  <c r="D194" i="4"/>
  <c r="D193" i="4"/>
  <c r="D192" i="4"/>
  <c r="D191" i="4"/>
  <c r="D24" i="4"/>
  <c r="H24" i="4" s="1"/>
  <c r="H145" i="4" l="1"/>
  <c r="V145" i="4" s="1"/>
  <c r="W145" i="4" s="1"/>
  <c r="H119" i="4"/>
  <c r="V119" i="4" s="1"/>
  <c r="W119" i="4" s="1"/>
  <c r="D118" i="4"/>
  <c r="V50" i="4"/>
  <c r="W50" i="4" s="1"/>
  <c r="I50" i="4"/>
  <c r="V24" i="4"/>
  <c r="W24" i="4" s="1"/>
  <c r="I24" i="4"/>
  <c r="V54" i="4"/>
  <c r="W54" i="4" s="1"/>
  <c r="I54" i="4"/>
  <c r="V65" i="4"/>
  <c r="W65" i="4" s="1"/>
  <c r="I65" i="4"/>
  <c r="V74" i="4"/>
  <c r="W74" i="4" s="1"/>
  <c r="I74" i="4"/>
  <c r="V80" i="4"/>
  <c r="W80" i="4" s="1"/>
  <c r="I80" i="4"/>
  <c r="V90" i="4"/>
  <c r="W90" i="4" s="1"/>
  <c r="V121" i="4"/>
  <c r="W121" i="4" s="1"/>
  <c r="I121" i="4"/>
  <c r="V149" i="4"/>
  <c r="W149" i="4" s="1"/>
  <c r="I149" i="4"/>
  <c r="V57" i="4"/>
  <c r="W57" i="4" s="1"/>
  <c r="I57" i="4"/>
  <c r="V66" i="4"/>
  <c r="W66" i="4" s="1"/>
  <c r="I66" i="4"/>
  <c r="V76" i="4"/>
  <c r="W76" i="4" s="1"/>
  <c r="I76" i="4"/>
  <c r="V81" i="4"/>
  <c r="W81" i="4" s="1"/>
  <c r="I81" i="4"/>
  <c r="V91" i="4"/>
  <c r="W91" i="4" s="1"/>
  <c r="V140" i="4"/>
  <c r="W140" i="4" s="1"/>
  <c r="I140" i="4"/>
  <c r="V88" i="4"/>
  <c r="W88" i="4" s="1"/>
  <c r="I88" i="4"/>
  <c r="V35" i="4"/>
  <c r="W35" i="4" s="1"/>
  <c r="I35" i="4"/>
  <c r="V51" i="4"/>
  <c r="W51" i="4" s="1"/>
  <c r="I51" i="4"/>
  <c r="V62" i="4"/>
  <c r="W62" i="4" s="1"/>
  <c r="I62" i="4"/>
  <c r="V69" i="4"/>
  <c r="W69" i="4" s="1"/>
  <c r="I69" i="4"/>
  <c r="V77" i="4"/>
  <c r="W77" i="4" s="1"/>
  <c r="I77" i="4"/>
  <c r="V82" i="4"/>
  <c r="W82" i="4" s="1"/>
  <c r="I82" i="4"/>
  <c r="V93" i="4"/>
  <c r="W93" i="4" s="1"/>
  <c r="V40" i="4"/>
  <c r="W40" i="4" s="1"/>
  <c r="I40" i="4"/>
  <c r="V53" i="4"/>
  <c r="W53" i="4" s="1"/>
  <c r="I53" i="4"/>
  <c r="V63" i="4"/>
  <c r="W63" i="4" s="1"/>
  <c r="I63" i="4"/>
  <c r="V73" i="4"/>
  <c r="W73" i="4" s="1"/>
  <c r="I73" i="4"/>
  <c r="V78" i="4"/>
  <c r="W78" i="4" s="1"/>
  <c r="I78" i="4"/>
  <c r="V87" i="4"/>
  <c r="W87" i="4" s="1"/>
  <c r="I87" i="4"/>
  <c r="V146" i="4"/>
  <c r="W146" i="4" s="1"/>
  <c r="I146" i="4"/>
  <c r="D23" i="4"/>
  <c r="H23" i="4" s="1"/>
  <c r="D182" i="4"/>
  <c r="D34" i="4"/>
  <c r="H34" i="4" s="1"/>
  <c r="D181" i="4"/>
  <c r="D16" i="4"/>
  <c r="I145" i="4" l="1"/>
  <c r="I119" i="4"/>
  <c r="H16" i="4"/>
  <c r="I16" i="4" s="1"/>
  <c r="D15" i="4"/>
  <c r="H15" i="4" s="1"/>
  <c r="V23" i="4"/>
  <c r="W23" i="4" s="1"/>
  <c r="I23" i="4"/>
  <c r="V34" i="4"/>
  <c r="W34" i="4" s="1"/>
  <c r="I34" i="4"/>
  <c r="R190" i="4"/>
  <c r="P190" i="4"/>
  <c r="R186" i="4"/>
  <c r="P186" i="4"/>
  <c r="R180" i="4"/>
  <c r="P180" i="4"/>
  <c r="R167" i="4"/>
  <c r="P167" i="4"/>
  <c r="R160" i="4"/>
  <c r="P160" i="4"/>
  <c r="R153" i="4"/>
  <c r="P153" i="4"/>
  <c r="R148" i="4"/>
  <c r="R144" i="4" s="1"/>
  <c r="P148" i="4"/>
  <c r="R89" i="4"/>
  <c r="P89" i="4"/>
  <c r="R85" i="4"/>
  <c r="P85" i="4"/>
  <c r="R72" i="4"/>
  <c r="P72" i="4"/>
  <c r="R61" i="4"/>
  <c r="P61" i="4"/>
  <c r="R58" i="4"/>
  <c r="P58" i="4"/>
  <c r="R55" i="4"/>
  <c r="P55" i="4"/>
  <c r="R52" i="4"/>
  <c r="P52" i="4"/>
  <c r="R49" i="4"/>
  <c r="P49" i="4"/>
  <c r="R42" i="4"/>
  <c r="P42" i="4"/>
  <c r="R39" i="4"/>
  <c r="P39" i="4"/>
  <c r="R22" i="4"/>
  <c r="P22" i="4"/>
  <c r="R20" i="4"/>
  <c r="P20" i="4"/>
  <c r="P8" i="4"/>
  <c r="L190" i="4"/>
  <c r="K190" i="4"/>
  <c r="L186" i="4"/>
  <c r="K186" i="4"/>
  <c r="J186" i="4"/>
  <c r="L180" i="4"/>
  <c r="K180" i="4"/>
  <c r="L167" i="4"/>
  <c r="K167" i="4"/>
  <c r="J167" i="4"/>
  <c r="L160" i="4"/>
  <c r="K160" i="4"/>
  <c r="J160" i="4"/>
  <c r="L153" i="4"/>
  <c r="K153" i="4"/>
  <c r="K33" i="4" s="1"/>
  <c r="J153" i="4"/>
  <c r="J33" i="4" s="1"/>
  <c r="L148" i="4"/>
  <c r="L144" i="4" s="1"/>
  <c r="K148" i="4"/>
  <c r="K144" i="4" s="1"/>
  <c r="J148" i="4"/>
  <c r="L89" i="4"/>
  <c r="K89" i="4"/>
  <c r="J89" i="4"/>
  <c r="L85" i="4"/>
  <c r="K85" i="4"/>
  <c r="J85" i="4"/>
  <c r="L72" i="4"/>
  <c r="K72" i="4"/>
  <c r="J72" i="4"/>
  <c r="L61" i="4"/>
  <c r="K61" i="4"/>
  <c r="J61" i="4"/>
  <c r="L58" i="4"/>
  <c r="K58" i="4"/>
  <c r="J58" i="4"/>
  <c r="L55" i="4"/>
  <c r="K55" i="4"/>
  <c r="J55" i="4"/>
  <c r="L52" i="4"/>
  <c r="K52" i="4"/>
  <c r="J52" i="4"/>
  <c r="L49" i="4"/>
  <c r="K49" i="4"/>
  <c r="J49" i="4"/>
  <c r="L42" i="4"/>
  <c r="K42" i="4"/>
  <c r="J42" i="4"/>
  <c r="L39" i="4"/>
  <c r="K39" i="4"/>
  <c r="J39" i="4"/>
  <c r="K22" i="4"/>
  <c r="J22" i="4"/>
  <c r="L22" i="4"/>
  <c r="L20" i="4"/>
  <c r="K20" i="4"/>
  <c r="J20" i="4"/>
  <c r="L8" i="4"/>
  <c r="K8" i="4"/>
  <c r="J8" i="4"/>
  <c r="J6" i="4" s="1"/>
  <c r="F190" i="4"/>
  <c r="F186" i="4"/>
  <c r="F167" i="4"/>
  <c r="F160" i="4"/>
  <c r="F153" i="4"/>
  <c r="F33" i="4" s="1"/>
  <c r="F148" i="4"/>
  <c r="F144" i="4" s="1"/>
  <c r="F89" i="4"/>
  <c r="F85" i="4"/>
  <c r="F72" i="4"/>
  <c r="F61" i="4"/>
  <c r="F58" i="4"/>
  <c r="F55" i="4"/>
  <c r="F52" i="4"/>
  <c r="F49" i="4"/>
  <c r="F42" i="4"/>
  <c r="F39" i="4"/>
  <c r="F22" i="4"/>
  <c r="F20" i="4"/>
  <c r="F8" i="4"/>
  <c r="E190" i="4"/>
  <c r="E186" i="4"/>
  <c r="E167" i="4"/>
  <c r="E160" i="4"/>
  <c r="E153" i="4"/>
  <c r="E148" i="4"/>
  <c r="E144" i="4" s="1"/>
  <c r="E89" i="4"/>
  <c r="E85" i="4"/>
  <c r="E72" i="4"/>
  <c r="E61" i="4"/>
  <c r="E58" i="4"/>
  <c r="E55" i="4"/>
  <c r="E52" i="4"/>
  <c r="E49" i="4"/>
  <c r="E42" i="4"/>
  <c r="E39" i="4"/>
  <c r="E22" i="4"/>
  <c r="E20" i="4"/>
  <c r="E8" i="4"/>
  <c r="V16" i="4" l="1"/>
  <c r="W16" i="4" s="1"/>
  <c r="K32" i="4"/>
  <c r="F70" i="4"/>
  <c r="J70" i="4"/>
  <c r="P70" i="4"/>
  <c r="N148" i="4"/>
  <c r="T20" i="4"/>
  <c r="T49" i="4"/>
  <c r="T61" i="4"/>
  <c r="E70" i="4"/>
  <c r="N89" i="4"/>
  <c r="L70" i="4"/>
  <c r="R70" i="4"/>
  <c r="K70" i="4"/>
  <c r="T97" i="4"/>
  <c r="N42" i="4"/>
  <c r="N58" i="4"/>
  <c r="T167" i="4"/>
  <c r="N20" i="4"/>
  <c r="N22" i="4"/>
  <c r="N72" i="4"/>
  <c r="O72" i="4" s="1"/>
  <c r="N109" i="4"/>
  <c r="T153" i="4"/>
  <c r="N39" i="4"/>
  <c r="N55" i="4"/>
  <c r="N85" i="4"/>
  <c r="N118" i="4"/>
  <c r="N153" i="4"/>
  <c r="T22" i="4"/>
  <c r="T52" i="4"/>
  <c r="T72" i="4"/>
  <c r="U72" i="4" s="1"/>
  <c r="T109" i="4"/>
  <c r="T148" i="4"/>
  <c r="N52" i="4"/>
  <c r="N8" i="4"/>
  <c r="N49" i="4"/>
  <c r="N61" i="4"/>
  <c r="N97" i="4"/>
  <c r="N138" i="4"/>
  <c r="N167" i="4"/>
  <c r="T8" i="4"/>
  <c r="T42" i="4"/>
  <c r="T58" i="4"/>
  <c r="T89" i="4"/>
  <c r="T125" i="4"/>
  <c r="T160" i="4"/>
  <c r="N125" i="4"/>
  <c r="N160" i="4"/>
  <c r="T39" i="4"/>
  <c r="T55" i="4"/>
  <c r="T85" i="4"/>
  <c r="T118" i="4"/>
  <c r="V15" i="4"/>
  <c r="W15" i="4" s="1"/>
  <c r="I15" i="4"/>
  <c r="P144" i="4"/>
  <c r="T144" i="4" s="1"/>
  <c r="J144" i="4"/>
  <c r="N144" i="4" s="1"/>
  <c r="F152" i="4"/>
  <c r="E33" i="4"/>
  <c r="R152" i="4"/>
  <c r="R33" i="4" s="1"/>
  <c r="R32" i="4" s="1"/>
  <c r="E96" i="4"/>
  <c r="L96" i="4"/>
  <c r="P152" i="4"/>
  <c r="P33" i="4" s="1"/>
  <c r="L6" i="4"/>
  <c r="P96" i="4"/>
  <c r="K6" i="4"/>
  <c r="J48" i="4"/>
  <c r="R6" i="4"/>
  <c r="F96" i="4"/>
  <c r="F32" i="4"/>
  <c r="F48" i="4"/>
  <c r="J32" i="4"/>
  <c r="K48" i="4"/>
  <c r="L48" i="4"/>
  <c r="R48" i="4"/>
  <c r="K96" i="4"/>
  <c r="L152" i="4"/>
  <c r="J96" i="4"/>
  <c r="J152" i="4"/>
  <c r="E152" i="4"/>
  <c r="K152" i="4"/>
  <c r="P6" i="4"/>
  <c r="P48" i="4"/>
  <c r="E48" i="4"/>
  <c r="E6" i="4"/>
  <c r="F6" i="4"/>
  <c r="T33" i="4" l="1"/>
  <c r="U33" i="4" s="1"/>
  <c r="P32" i="4"/>
  <c r="T32" i="4" s="1"/>
  <c r="L33" i="4"/>
  <c r="L32" i="4" s="1"/>
  <c r="N32" i="4" s="1"/>
  <c r="N96" i="4"/>
  <c r="T6" i="4"/>
  <c r="T152" i="4"/>
  <c r="N48" i="4"/>
  <c r="T96" i="4"/>
  <c r="N70" i="4"/>
  <c r="T48" i="4"/>
  <c r="N152" i="4"/>
  <c r="N6" i="4"/>
  <c r="T70" i="4"/>
  <c r="F47" i="4"/>
  <c r="F46" i="4" s="1"/>
  <c r="F183" i="4" s="1"/>
  <c r="E32" i="4"/>
  <c r="E47" i="4"/>
  <c r="E46" i="4" s="1"/>
  <c r="J47" i="4"/>
  <c r="L47" i="4"/>
  <c r="L46" i="4" s="1"/>
  <c r="K47" i="4"/>
  <c r="K46" i="4" s="1"/>
  <c r="K150" i="4" s="1"/>
  <c r="P47" i="4"/>
  <c r="R47" i="4"/>
  <c r="R46" i="4" s="1"/>
  <c r="R150" i="4" s="1"/>
  <c r="C85" i="4"/>
  <c r="F178" i="4" l="1"/>
  <c r="F198" i="4" s="1"/>
  <c r="C70" i="4"/>
  <c r="O70" i="4" s="1"/>
  <c r="N33" i="4"/>
  <c r="O33" i="4" s="1"/>
  <c r="L150" i="4"/>
  <c r="L183" i="4"/>
  <c r="L178" i="4" s="1"/>
  <c r="M179" i="4" s="1"/>
  <c r="M178" i="4" s="1"/>
  <c r="P179" i="4" s="1"/>
  <c r="T47" i="4"/>
  <c r="N47" i="4"/>
  <c r="O85" i="4"/>
  <c r="U85" i="4"/>
  <c r="F150" i="4"/>
  <c r="P46" i="4"/>
  <c r="T46" i="4" s="1"/>
  <c r="J46" i="4"/>
  <c r="N46" i="4" s="1"/>
  <c r="E150" i="4"/>
  <c r="E183" i="4"/>
  <c r="K183" i="4"/>
  <c r="R183" i="4"/>
  <c r="U70" i="4" l="1"/>
  <c r="K178" i="4"/>
  <c r="K198" i="4" s="1"/>
  <c r="E178" i="4"/>
  <c r="E198" i="4" s="1"/>
  <c r="L198" i="4"/>
  <c r="P150" i="4"/>
  <c r="T150" i="4" s="1"/>
  <c r="P183" i="4"/>
  <c r="J150" i="4"/>
  <c r="N150" i="4" s="1"/>
  <c r="J183" i="4"/>
  <c r="J178" i="4" l="1"/>
  <c r="J198" i="4" s="1"/>
  <c r="P178" i="4"/>
  <c r="Q179" i="4" s="1"/>
  <c r="Q178" i="4" s="1"/>
  <c r="R179" i="4" s="1"/>
  <c r="R178" i="4" s="1"/>
  <c r="S179" i="4" s="1"/>
  <c r="T179" i="4" s="1"/>
  <c r="V179" i="4" s="1"/>
  <c r="D61" i="4"/>
  <c r="H61" i="4" s="1"/>
  <c r="D39" i="4"/>
  <c r="H39" i="4" s="1"/>
  <c r="S178" i="4" l="1"/>
  <c r="T178" i="4" s="1"/>
  <c r="V178" i="4" s="1"/>
  <c r="M198" i="4"/>
  <c r="V61" i="4"/>
  <c r="V39" i="4"/>
  <c r="D186" i="4"/>
  <c r="U54" i="4" l="1"/>
  <c r="D190" i="4"/>
  <c r="D167" i="4"/>
  <c r="H167" i="4" s="1"/>
  <c r="V167" i="4" s="1"/>
  <c r="D160" i="4"/>
  <c r="H160" i="4" s="1"/>
  <c r="V160" i="4" s="1"/>
  <c r="D153" i="4"/>
  <c r="D148" i="4"/>
  <c r="H125" i="4"/>
  <c r="V125" i="4" s="1"/>
  <c r="H118" i="4"/>
  <c r="H109" i="4"/>
  <c r="V109" i="4" s="1"/>
  <c r="H97" i="4"/>
  <c r="V97" i="4" s="1"/>
  <c r="D89" i="4"/>
  <c r="H89" i="4" s="1"/>
  <c r="I89" i="4" s="1"/>
  <c r="D85" i="4"/>
  <c r="H85" i="4" s="1"/>
  <c r="D72" i="4"/>
  <c r="D58" i="4"/>
  <c r="H58" i="4" s="1"/>
  <c r="V58" i="4" s="1"/>
  <c r="D55" i="4"/>
  <c r="H55" i="4" s="1"/>
  <c r="D52" i="4"/>
  <c r="H52" i="4" s="1"/>
  <c r="D49" i="4"/>
  <c r="H49" i="4" s="1"/>
  <c r="D42" i="4"/>
  <c r="H42" i="4" s="1"/>
  <c r="V42" i="4" s="1"/>
  <c r="D20" i="4"/>
  <c r="D8" i="4"/>
  <c r="H8" i="4" s="1"/>
  <c r="V8" i="4" s="1"/>
  <c r="P198" i="4" l="1"/>
  <c r="H153" i="4"/>
  <c r="V153" i="4" s="1"/>
  <c r="H148" i="4"/>
  <c r="V148" i="4" s="1"/>
  <c r="D144" i="4"/>
  <c r="H144" i="4" s="1"/>
  <c r="H72" i="4"/>
  <c r="I72" i="4" s="1"/>
  <c r="D70" i="4"/>
  <c r="H70" i="4" s="1"/>
  <c r="H20" i="4"/>
  <c r="V20" i="4" s="1"/>
  <c r="V89" i="4"/>
  <c r="V138" i="4"/>
  <c r="V49" i="4"/>
  <c r="V52" i="4"/>
  <c r="V85" i="4"/>
  <c r="W85" i="4" s="1"/>
  <c r="I85" i="4"/>
  <c r="V118" i="4"/>
  <c r="V55" i="4"/>
  <c r="D33" i="4"/>
  <c r="H33" i="4" s="1"/>
  <c r="D22" i="4"/>
  <c r="H22" i="4" s="1"/>
  <c r="V22" i="4" s="1"/>
  <c r="D6" i="4"/>
  <c r="H6" i="4" s="1"/>
  <c r="D152" i="4"/>
  <c r="D48" i="4"/>
  <c r="H48" i="4" s="1"/>
  <c r="D96" i="4"/>
  <c r="H96" i="4" s="1"/>
  <c r="H152" i="4" l="1"/>
  <c r="V152" i="4" s="1"/>
  <c r="V72" i="4"/>
  <c r="W72" i="4" s="1"/>
  <c r="V144" i="4"/>
  <c r="V6" i="4"/>
  <c r="V70" i="4"/>
  <c r="W70" i="4" s="1"/>
  <c r="I70" i="4"/>
  <c r="V96" i="4"/>
  <c r="V33" i="4"/>
  <c r="W33" i="4" s="1"/>
  <c r="I33" i="4"/>
  <c r="V48" i="4"/>
  <c r="D32" i="4"/>
  <c r="H32" i="4" s="1"/>
  <c r="D47" i="4"/>
  <c r="H47" i="4" s="1"/>
  <c r="Q198" i="4" l="1"/>
  <c r="V32" i="4"/>
  <c r="V47" i="4"/>
  <c r="D46" i="4"/>
  <c r="H46" i="4" s="1"/>
  <c r="S198" i="4" l="1"/>
  <c r="R198" i="4"/>
  <c r="V46" i="4"/>
  <c r="D150" i="4"/>
  <c r="H150" i="4" s="1"/>
  <c r="D178" i="4" l="1"/>
  <c r="V150" i="4"/>
  <c r="D198" i="4"/>
  <c r="C20" i="4"/>
  <c r="C8" i="4"/>
  <c r="C190" i="4"/>
  <c r="C186" i="4"/>
  <c r="C167" i="4"/>
  <c r="C160" i="4"/>
  <c r="C153" i="4"/>
  <c r="C42" i="4"/>
  <c r="C49" i="4"/>
  <c r="C52" i="4"/>
  <c r="C55" i="4"/>
  <c r="C58" i="4"/>
  <c r="C61" i="4"/>
  <c r="C181" i="4"/>
  <c r="I178" i="4" l="1"/>
  <c r="W178" i="4"/>
  <c r="O178" i="4"/>
  <c r="U178" i="4"/>
  <c r="C6" i="4"/>
  <c r="C96" i="4"/>
  <c r="O20" i="4"/>
  <c r="W20" i="4"/>
  <c r="I20" i="4"/>
  <c r="U39" i="4"/>
  <c r="O39" i="4"/>
  <c r="I39" i="4"/>
  <c r="W39" i="4"/>
  <c r="U138" i="4"/>
  <c r="O138" i="4"/>
  <c r="I138" i="4"/>
  <c r="U52" i="4"/>
  <c r="O52" i="4"/>
  <c r="I52" i="4"/>
  <c r="W52" i="4"/>
  <c r="W153" i="4"/>
  <c r="U153" i="4"/>
  <c r="I153" i="4"/>
  <c r="O153" i="4"/>
  <c r="W186" i="4"/>
  <c r="I186" i="4"/>
  <c r="U186" i="4"/>
  <c r="O186" i="4"/>
  <c r="U49" i="4"/>
  <c r="O49" i="4"/>
  <c r="I49" i="4"/>
  <c r="W49" i="4"/>
  <c r="O148" i="4"/>
  <c r="U148" i="4"/>
  <c r="I148" i="4"/>
  <c r="W148" i="4"/>
  <c r="I125" i="4"/>
  <c r="O125" i="4"/>
  <c r="U125" i="4"/>
  <c r="W125" i="4"/>
  <c r="U61" i="4"/>
  <c r="O61" i="4"/>
  <c r="I61" i="4"/>
  <c r="W61" i="4"/>
  <c r="U160" i="4"/>
  <c r="O160" i="4"/>
  <c r="I160" i="4"/>
  <c r="W160" i="4"/>
  <c r="W190" i="4"/>
  <c r="I190" i="4"/>
  <c r="U190" i="4"/>
  <c r="O190" i="4"/>
  <c r="W181" i="4"/>
  <c r="I181" i="4"/>
  <c r="U181" i="4"/>
  <c r="O181" i="4"/>
  <c r="O58" i="4"/>
  <c r="W58" i="4"/>
  <c r="U58" i="4"/>
  <c r="I58" i="4"/>
  <c r="I42" i="4"/>
  <c r="O42" i="4"/>
  <c r="U42" i="4"/>
  <c r="W42" i="4"/>
  <c r="W167" i="4"/>
  <c r="U167" i="4"/>
  <c r="I167" i="4"/>
  <c r="O167" i="4"/>
  <c r="I8" i="4"/>
  <c r="O8" i="4"/>
  <c r="U8" i="4"/>
  <c r="W8" i="4"/>
  <c r="O55" i="4"/>
  <c r="U55" i="4"/>
  <c r="I55" i="4"/>
  <c r="W55" i="4"/>
  <c r="U20" i="4"/>
  <c r="U118" i="4"/>
  <c r="O118" i="4"/>
  <c r="I118" i="4"/>
  <c r="W118" i="4"/>
  <c r="U109" i="4"/>
  <c r="O109" i="4"/>
  <c r="I109" i="4"/>
  <c r="W109" i="4"/>
  <c r="O89" i="4"/>
  <c r="U89" i="4"/>
  <c r="W89" i="4"/>
  <c r="O97" i="4"/>
  <c r="U97" i="4"/>
  <c r="W97" i="4"/>
  <c r="I97" i="4"/>
  <c r="W138" i="4"/>
  <c r="C152" i="4"/>
  <c r="C48" i="4"/>
  <c r="U6" i="4" l="1"/>
  <c r="O6" i="4"/>
  <c r="I6" i="4"/>
  <c r="W6" i="4"/>
  <c r="U48" i="4"/>
  <c r="O48" i="4"/>
  <c r="I48" i="4"/>
  <c r="W48" i="4"/>
  <c r="O144" i="4"/>
  <c r="U144" i="4"/>
  <c r="I144" i="4"/>
  <c r="W144" i="4"/>
  <c r="O152" i="4"/>
  <c r="U152" i="4"/>
  <c r="I152" i="4"/>
  <c r="W152" i="4"/>
  <c r="I22" i="4"/>
  <c r="O22" i="4"/>
  <c r="U22" i="4"/>
  <c r="W22" i="4"/>
  <c r="U32" i="4"/>
  <c r="O32" i="4"/>
  <c r="I32" i="4"/>
  <c r="W32" i="4"/>
  <c r="U96" i="4"/>
  <c r="O96" i="4"/>
  <c r="I96" i="4"/>
  <c r="W96" i="4"/>
  <c r="C47" i="4"/>
  <c r="U47" i="4" l="1"/>
  <c r="O47" i="4"/>
  <c r="I47" i="4"/>
  <c r="W47" i="4"/>
  <c r="C46" i="4"/>
  <c r="U46" i="4" l="1"/>
  <c r="O46" i="4"/>
  <c r="I46" i="4"/>
  <c r="W46" i="4"/>
  <c r="C150" i="4"/>
  <c r="U150" i="4" l="1"/>
  <c r="O150" i="4"/>
  <c r="I150" i="4"/>
  <c r="W15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C33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Composição Contas: =</t>
        </r>
        <r>
          <rPr>
            <sz val="9"/>
            <color indexed="81"/>
            <rFont val="Segoe UI"/>
            <family val="2"/>
          </rPr>
          <t xml:space="preserve">1.1 - 1.2 + 1.3.1 - (6.1.3.9.3 + 6.2.1+6.2.2+6.2.3)
Cuidado ao sinal dos números para efetuar as subtrações corretamente. </t>
        </r>
      </text>
    </comment>
  </commentList>
</comments>
</file>

<file path=xl/sharedStrings.xml><?xml version="1.0" encoding="utf-8"?>
<sst xmlns="http://schemas.openxmlformats.org/spreadsheetml/2006/main" count="16284" uniqueCount="1111">
  <si>
    <t>Exercício: 2021</t>
  </si>
  <si>
    <r>
      <rPr>
        <b/>
        <sz val="11"/>
        <rFont val="Calibri"/>
        <family val="2"/>
        <scheme val="minor"/>
      </rPr>
      <t>Organização Social:</t>
    </r>
    <r>
      <rPr>
        <sz val="11"/>
        <rFont val="Calibri"/>
        <family val="2"/>
        <scheme val="minor"/>
      </rPr>
      <t xml:space="preserve"> Catavento Cultural e Organizacional</t>
    </r>
  </si>
  <si>
    <r>
      <rPr>
        <b/>
        <sz val="11"/>
        <rFont val="Calibri"/>
        <family val="2"/>
        <scheme val="minor"/>
      </rPr>
      <t>Unidade Gestora:</t>
    </r>
    <r>
      <rPr>
        <sz val="11"/>
        <rFont val="Calibri"/>
        <family val="2"/>
        <scheme val="minor"/>
      </rPr>
      <t xml:space="preserve"> Unidade de Preservação do Patrimônio  Museológico</t>
    </r>
  </si>
  <si>
    <r>
      <rPr>
        <b/>
        <sz val="11"/>
        <rFont val="Calibri"/>
        <family val="2"/>
        <scheme val="minor"/>
      </rPr>
      <t>Contrato de Gestão:</t>
    </r>
    <r>
      <rPr>
        <sz val="11"/>
        <rFont val="Calibri"/>
        <family val="2"/>
        <scheme val="minor"/>
      </rPr>
      <t xml:space="preserve"> 02/2017</t>
    </r>
  </si>
  <si>
    <r>
      <t xml:space="preserve">Objeto Contratual: </t>
    </r>
    <r>
      <rPr>
        <sz val="11"/>
        <rFont val="Calibri"/>
        <family val="2"/>
        <scheme val="minor"/>
      </rPr>
      <t>Museu Catavento - Espaço Cultura de Ciência</t>
    </r>
  </si>
  <si>
    <t>I - REPASSES  E OUTROS RECURSOS VINCULADOS AO CONTRATO DE GESTÃO</t>
  </si>
  <si>
    <t>Orçamento 2021</t>
  </si>
  <si>
    <t>Janeiro</t>
  </si>
  <si>
    <t>Fevereiro</t>
  </si>
  <si>
    <t>Março</t>
  </si>
  <si>
    <t>Abril</t>
  </si>
  <si>
    <t>Realizado 
1º quadrimestre</t>
  </si>
  <si>
    <t>% Realizado
1º quadrimestre</t>
  </si>
  <si>
    <t>Maio</t>
  </si>
  <si>
    <t>Junho</t>
  </si>
  <si>
    <t>Julho</t>
  </si>
  <si>
    <t>Agosto</t>
  </si>
  <si>
    <t>Realizado 
2º quadrimestre</t>
  </si>
  <si>
    <t>% Realizado
2º quadrimestre</t>
  </si>
  <si>
    <t>Setembro</t>
  </si>
  <si>
    <t>Outubro</t>
  </si>
  <si>
    <t>Novembro</t>
  </si>
  <si>
    <t>Dezembro</t>
  </si>
  <si>
    <t>Realizado 
3º quadrimestre</t>
  </si>
  <si>
    <t>% Realizado
3º quadrimestre</t>
  </si>
  <si>
    <t>Realizado 
acumulado anual</t>
  </si>
  <si>
    <t>% Realizado 2021</t>
  </si>
  <si>
    <t>Recursos Líquidos para o Contrato de Gestão</t>
  </si>
  <si>
    <t>1.1</t>
  </si>
  <si>
    <t>Repasse Contrato de Gestão</t>
  </si>
  <si>
    <t>1.2</t>
  </si>
  <si>
    <t>Movimentação de Recursos Reservados</t>
  </si>
  <si>
    <t>1.2.1</t>
  </si>
  <si>
    <t>Constituição Recursos de Reserva</t>
  </si>
  <si>
    <t>1.2.2</t>
  </si>
  <si>
    <t>Reversão de Recursos de Reservas</t>
  </si>
  <si>
    <t>1.2.3</t>
  </si>
  <si>
    <t>Constituição Recursos de Contingência</t>
  </si>
  <si>
    <t>1.2.4</t>
  </si>
  <si>
    <t>Reversão de Recursos de Contingências</t>
  </si>
  <si>
    <t>1.2.5</t>
  </si>
  <si>
    <t>Constituição Recursos Reserva - Outros (especificar)</t>
  </si>
  <si>
    <t>1.2.6</t>
  </si>
  <si>
    <t>Reversão de Recursos Reservados (Outros)</t>
  </si>
  <si>
    <t>1.3</t>
  </si>
  <si>
    <t>Outras Receitas</t>
  </si>
  <si>
    <t>1.3.1</t>
  </si>
  <si>
    <t>Saldos anteriores para utilização no exercício</t>
  </si>
  <si>
    <t>1.3.2</t>
  </si>
  <si>
    <t>Outros saldos</t>
  </si>
  <si>
    <t>1.3.2.1</t>
  </si>
  <si>
    <t>Receitas Financeiras</t>
  </si>
  <si>
    <t>1.3.2.2</t>
  </si>
  <si>
    <t>Recursos de Investimento do Contrato de Gestão</t>
  </si>
  <si>
    <t>2.1</t>
  </si>
  <si>
    <t>Investimento do CG</t>
  </si>
  <si>
    <t>Recursos de Captação</t>
  </si>
  <si>
    <t>3.1</t>
  </si>
  <si>
    <t>Recursos de Captação voltados a Custeio</t>
  </si>
  <si>
    <t>3.1.1</t>
  </si>
  <si>
    <t>Captação de Recursos Operacionais (bilheteria, cessão onerosa de espaço, loja, café, doações, estacionamento, etc)</t>
  </si>
  <si>
    <t>3.1.2</t>
  </si>
  <si>
    <t>Captação de Recursos Incentivados</t>
  </si>
  <si>
    <t>3.1.3</t>
  </si>
  <si>
    <t>Trabalho Voluntário</t>
  </si>
  <si>
    <t>3.1.4</t>
  </si>
  <si>
    <t>Parcerias</t>
  </si>
  <si>
    <t>3.2</t>
  </si>
  <si>
    <t>Recursos de Captação voltados a Investimentos</t>
  </si>
  <si>
    <t>II - DEMONSTRAÇÃO DE RESULTADO</t>
  </si>
  <si>
    <t>RECEITAS APROPRIADAS VINCULADAS AO CONTRATO DE GESTÃO</t>
  </si>
  <si>
    <t>Total de Receitas vinculadas ao Plano de Trabalho</t>
  </si>
  <si>
    <t>4.1</t>
  </si>
  <si>
    <t>Receita de Repasse Apropriada</t>
  </si>
  <si>
    <t>4.2</t>
  </si>
  <si>
    <t>Receita de Captação Apropriada</t>
  </si>
  <si>
    <t>4.2.1</t>
  </si>
  <si>
    <t>4.2.2</t>
  </si>
  <si>
    <t>4.2.3</t>
  </si>
  <si>
    <t>4.2.4</t>
  </si>
  <si>
    <t>4.3</t>
  </si>
  <si>
    <t>Total das Receitas Financeiras</t>
  </si>
  <si>
    <t>4.3.1</t>
  </si>
  <si>
    <t>4.3.2</t>
  </si>
  <si>
    <t>5</t>
  </si>
  <si>
    <t>Total de Receitas para a realização de metas condicionadas</t>
  </si>
  <si>
    <t>5.1</t>
  </si>
  <si>
    <t>Receitas para realização de metas condicionadas</t>
  </si>
  <si>
    <t>DESPESAS DO CONTRATO DE GESTÃO</t>
  </si>
  <si>
    <t>Total de Despesas</t>
  </si>
  <si>
    <t>6.1</t>
  </si>
  <si>
    <t>Subtotal de Despesas</t>
  </si>
  <si>
    <t>6.1.1</t>
  </si>
  <si>
    <t>Recursos Humanos - Salários, encargos e benefícios</t>
  </si>
  <si>
    <t>6.1.1.1</t>
  </si>
  <si>
    <t>Diretoria</t>
  </si>
  <si>
    <t>6.1.1.1.1</t>
  </si>
  <si>
    <t>Área Meio</t>
  </si>
  <si>
    <t>6.1.1.1.2</t>
  </si>
  <si>
    <t>Área Fim</t>
  </si>
  <si>
    <t>6.1.1.2</t>
  </si>
  <si>
    <t>Demais Funcionários</t>
  </si>
  <si>
    <t>6.1.1.2.1</t>
  </si>
  <si>
    <t>6.1.1.2.2</t>
  </si>
  <si>
    <t>6.1.1.3</t>
  </si>
  <si>
    <t>Estagiários</t>
  </si>
  <si>
    <t>6.1.1.3.1</t>
  </si>
  <si>
    <t>6.1.1.3.2</t>
  </si>
  <si>
    <t>6.1.1.4</t>
  </si>
  <si>
    <t>Aprendizes</t>
  </si>
  <si>
    <t>6.1.1.4.1</t>
  </si>
  <si>
    <t>6.1.1.4.2</t>
  </si>
  <si>
    <t>6.1.2</t>
  </si>
  <si>
    <t>Prestadores de serviços (Consultorias/Assessorias/Pessoas Jurídicas) - Área Meio</t>
  </si>
  <si>
    <t>6.1.2.1</t>
  </si>
  <si>
    <t>Limpeza</t>
  </si>
  <si>
    <t>6.1.2.2</t>
  </si>
  <si>
    <t>Vigilância / portaria / segurança</t>
  </si>
  <si>
    <t>6.1.2.3</t>
  </si>
  <si>
    <t>Jurídica</t>
  </si>
  <si>
    <t>6.1.2.4</t>
  </si>
  <si>
    <t>Informática</t>
  </si>
  <si>
    <t>6.1.2.5</t>
  </si>
  <si>
    <t>Administrativa / RH</t>
  </si>
  <si>
    <t>6.1.2.6</t>
  </si>
  <si>
    <t>Contábil</t>
  </si>
  <si>
    <t>6.1.2.7</t>
  </si>
  <si>
    <t>Auditoria</t>
  </si>
  <si>
    <t>6.1.2.8</t>
  </si>
  <si>
    <t>Outras Despesas (Bilheteria, Sist. Integrado, Direito de Uso )</t>
  </si>
  <si>
    <t>6.1.3</t>
  </si>
  <si>
    <t>Custos Administrativos, Institucionais e Governança</t>
  </si>
  <si>
    <t>6.1.3.1</t>
  </si>
  <si>
    <t>Locação de imóveis</t>
  </si>
  <si>
    <t>6.1.3.2</t>
  </si>
  <si>
    <t xml:space="preserve">Utilidades públicas   </t>
  </si>
  <si>
    <t>6.1.3.2.1</t>
  </si>
  <si>
    <t>Água</t>
  </si>
  <si>
    <t>6.1.3.2.2</t>
  </si>
  <si>
    <t>Energia Elétrica</t>
  </si>
  <si>
    <t>6.1.3.2.3</t>
  </si>
  <si>
    <t>Gás</t>
  </si>
  <si>
    <t>6.1.3.2.4</t>
  </si>
  <si>
    <t>Internet</t>
  </si>
  <si>
    <t>6.1.3.2.5</t>
  </si>
  <si>
    <t>Telefonia</t>
  </si>
  <si>
    <t>6.1.3.3</t>
  </si>
  <si>
    <t>Uniformes e EPIs</t>
  </si>
  <si>
    <t>6.1.3.4</t>
  </si>
  <si>
    <t>Viagens e Estadias</t>
  </si>
  <si>
    <t>6.1.3.5</t>
  </si>
  <si>
    <t>Material de consumo, escritório e limpeza</t>
  </si>
  <si>
    <t>6.1.3.6</t>
  </si>
  <si>
    <t>Despesas tributárias e financeiras</t>
  </si>
  <si>
    <t>6.1.3.7</t>
  </si>
  <si>
    <t>Despesas diversas (correio, xerox, motoboy, etc.)</t>
  </si>
  <si>
    <t>6.1.3.8</t>
  </si>
  <si>
    <t>Treinamento de Funcionários</t>
  </si>
  <si>
    <t>6.1.3.9</t>
  </si>
  <si>
    <t>Prevenção Covid-19</t>
  </si>
  <si>
    <t>6.1.3.10</t>
  </si>
  <si>
    <t xml:space="preserve">Outras Despesas </t>
  </si>
  <si>
    <t>6.1.3.10.1</t>
  </si>
  <si>
    <t>Locação de Veiculos</t>
  </si>
  <si>
    <t>6.1.3.10.2</t>
  </si>
  <si>
    <t>Investimentos</t>
  </si>
  <si>
    <t>6.1.3.10.3</t>
  </si>
  <si>
    <t>Provisões Judiciais</t>
  </si>
  <si>
    <t>6.1.4</t>
  </si>
  <si>
    <t>Programa de Edificações: Conservação, Manutenção e Segurança</t>
  </si>
  <si>
    <t>6.1.4.1</t>
  </si>
  <si>
    <t>Conservação e manutenção de edificações (reparos, pinturas,  limpeza  de  caixa  de  água,  limpeza  de calhas, etc.)</t>
  </si>
  <si>
    <t>6.1.4.2</t>
  </si>
  <si>
    <t>Sistema de Monitoramento de Segurança e AVCB</t>
  </si>
  <si>
    <t>6.1.4.3</t>
  </si>
  <si>
    <t>Equipamentos / Implementos</t>
  </si>
  <si>
    <t>6.1.4.4</t>
  </si>
  <si>
    <t>Seguros (predial, incêndio, etc.)</t>
  </si>
  <si>
    <t>6.1.4.5</t>
  </si>
  <si>
    <t>Alvará de funcionamento de local de reunião</t>
  </si>
  <si>
    <t>6.1.4.6</t>
  </si>
  <si>
    <t>Outras Despesas (Investimentos)</t>
  </si>
  <si>
    <t>6.1.5</t>
  </si>
  <si>
    <t>Programas de Trabalho da Área Fim</t>
  </si>
  <si>
    <t>6.1.5.1</t>
  </si>
  <si>
    <t>Programa de Acervo: Documentação, Conservação e Pesquisa</t>
  </si>
  <si>
    <t>6.1.5.1.1</t>
  </si>
  <si>
    <t>Aquisição de Acervo museológico/bibliográfico</t>
  </si>
  <si>
    <t>6.1.5.1.2</t>
  </si>
  <si>
    <t>Reserva técnica externa</t>
  </si>
  <si>
    <t>6.1.5.1.3</t>
  </si>
  <si>
    <t>Transporte de Acervo</t>
  </si>
  <si>
    <t>6.1.5.1.4</t>
  </si>
  <si>
    <t>Conservação Preventiva</t>
  </si>
  <si>
    <t>6.1.5.1.5</t>
  </si>
  <si>
    <t>Restauro</t>
  </si>
  <si>
    <t>6.1.5.1.6</t>
  </si>
  <si>
    <t xml:space="preserve">Higienização </t>
  </si>
  <si>
    <t>6.1.5.1.7</t>
  </si>
  <si>
    <t>Projeto de documentação</t>
  </si>
  <si>
    <t>6.1.5.1.8</t>
  </si>
  <si>
    <t>Centro de Referência/Pesquisa/Projeto de história oral</t>
  </si>
  <si>
    <t>6.1.5.1.9</t>
  </si>
  <si>
    <t>Mobiliário e equipamentos para as áreas técnicas</t>
  </si>
  <si>
    <t>6.1.5.1.10</t>
  </si>
  <si>
    <t>Banco de dados</t>
  </si>
  <si>
    <t>6.1.5.1.11</t>
  </si>
  <si>
    <t>Direitos autorais</t>
  </si>
  <si>
    <t>6.1.5.2</t>
  </si>
  <si>
    <t>Programa de Exposições e Programação Cultural</t>
  </si>
  <si>
    <t>6.1.5.2.1</t>
  </si>
  <si>
    <t>Manutenção de exposição de longa duração</t>
  </si>
  <si>
    <t>6.1.5.2.2</t>
  </si>
  <si>
    <t>Nova exposição de longa duração</t>
  </si>
  <si>
    <t>6.1.5.2.3</t>
  </si>
  <si>
    <t>Exposições Temporárias</t>
  </si>
  <si>
    <t>6.1.5.2.4</t>
  </si>
  <si>
    <t>Exposições Itinerantes</t>
  </si>
  <si>
    <t>6.1.5.2.5</t>
  </si>
  <si>
    <t>Exposições Virtuais</t>
  </si>
  <si>
    <t>6.1.5.2.6</t>
  </si>
  <si>
    <t>Programação Cultural</t>
  </si>
  <si>
    <t>6.1.5.2.7</t>
  </si>
  <si>
    <t>(Evento específico do museu que tenha grande repercussão, deverá ser listado individualmente. Ex.: Prêmio Design, Festa do Imigrante, Semana do Portinari, etc.)</t>
  </si>
  <si>
    <t>6.1.5.2.8</t>
  </si>
  <si>
    <t>Cursos e Oficinas</t>
  </si>
  <si>
    <t>6.1.5.3</t>
  </si>
  <si>
    <t>Programa Educativo</t>
  </si>
  <si>
    <t>6.1.5.3.1</t>
  </si>
  <si>
    <t>Programas/Projetos Educativos</t>
  </si>
  <si>
    <t>6.1.5.3.2</t>
  </si>
  <si>
    <t>Ações extramuros</t>
  </si>
  <si>
    <t>6.1.5.3.3</t>
  </si>
  <si>
    <t>Educativo</t>
  </si>
  <si>
    <t>6.1.5.3.4</t>
  </si>
  <si>
    <t>Materiais e recursos educativos</t>
  </si>
  <si>
    <t>6.1.5.3.5</t>
  </si>
  <si>
    <t>Aquisição de equipamentos e materiais</t>
  </si>
  <si>
    <t>6.1.5.3.6</t>
  </si>
  <si>
    <t>Conteúdo digital e engajamento virtual</t>
  </si>
  <si>
    <t>6.1.5.4</t>
  </si>
  <si>
    <t>Programa de Integração ao SISEM-SP</t>
  </si>
  <si>
    <t>6.1.5.4.1</t>
  </si>
  <si>
    <t>Ações de formação (oficinas, paletras, estágios, etc.)</t>
  </si>
  <si>
    <t>6.1.5.4.2</t>
  </si>
  <si>
    <t>Ações de comunicação (publicações temáticas, exposições em museus fora da capital, etc.)</t>
  </si>
  <si>
    <t>6.1.5.4.3</t>
  </si>
  <si>
    <t>Ações de articulação (redes temáticas de museus)</t>
  </si>
  <si>
    <t>6.1.5.4.4</t>
  </si>
  <si>
    <t>Ações de fomento (chamadas públicas para exposições com curadoria compartilhada interinstitucional)</t>
  </si>
  <si>
    <t>6.1.5.5</t>
  </si>
  <si>
    <t>Programa de Gestão Museológica</t>
  </si>
  <si>
    <t>6.1.5.5.1</t>
  </si>
  <si>
    <t xml:space="preserve">Plano Museológico </t>
  </si>
  <si>
    <t>6.1.5.5.2</t>
  </si>
  <si>
    <t>Planejamento Estratégico</t>
  </si>
  <si>
    <t>6.1.5.5.3</t>
  </si>
  <si>
    <t>Pesquisa de público</t>
  </si>
  <si>
    <t>6.1.5.5.4</t>
  </si>
  <si>
    <t>Acessibilidade</t>
  </si>
  <si>
    <t>6.1.5.5.5</t>
  </si>
  <si>
    <t>Sustentabilidade</t>
  </si>
  <si>
    <t>6.1.5.5.6</t>
  </si>
  <si>
    <t>Gestão tecnológica</t>
  </si>
  <si>
    <t>6.1.5.5.7</t>
  </si>
  <si>
    <t>Compliance</t>
  </si>
  <si>
    <t>6.1.6</t>
  </si>
  <si>
    <t>Comunicação e Imprensa</t>
  </si>
  <si>
    <t>6.1.6.1</t>
  </si>
  <si>
    <t>Plano de Comunicação e Site</t>
  </si>
  <si>
    <t>6.1.6.2</t>
  </si>
  <si>
    <t>Projetos Gráficos e Materiais de comunicação</t>
  </si>
  <si>
    <t>6.1.6.3</t>
  </si>
  <si>
    <t>Publicações</t>
  </si>
  <si>
    <t>6.1.6.4</t>
  </si>
  <si>
    <t>Assessoria de impresa e Publicidade</t>
  </si>
  <si>
    <t>6.1.6.5</t>
  </si>
  <si>
    <t>Outros (especificar)</t>
  </si>
  <si>
    <t>6.2</t>
  </si>
  <si>
    <t>Depreciação/Amortização/Baixa do Imobilizado</t>
  </si>
  <si>
    <t>6.2.1</t>
  </si>
  <si>
    <t>Depreciação</t>
  </si>
  <si>
    <t>6.2.2</t>
  </si>
  <si>
    <t>Amortização</t>
  </si>
  <si>
    <t>6.2.3</t>
  </si>
  <si>
    <t>Baixa de ativo imobilizado</t>
  </si>
  <si>
    <t>6.2.4</t>
  </si>
  <si>
    <t>6.2.4.1</t>
  </si>
  <si>
    <t>Voluntários/Serviços Gratuitos</t>
  </si>
  <si>
    <t>7</t>
  </si>
  <si>
    <t>Superávit/Déficit do exercício</t>
  </si>
  <si>
    <t>INVESTIMENTOS/IMOBILIZADO</t>
  </si>
  <si>
    <t>8</t>
  </si>
  <si>
    <t>Investimentos com recursos vinculados ao contratos de gestão</t>
  </si>
  <si>
    <t>8.1</t>
  </si>
  <si>
    <t>Equipamentos de informática</t>
  </si>
  <si>
    <t>8.2</t>
  </si>
  <si>
    <t>Móveis e utensílios</t>
  </si>
  <si>
    <t>8.3</t>
  </si>
  <si>
    <t>Máquinas e equipamentos</t>
  </si>
  <si>
    <t>8.4</t>
  </si>
  <si>
    <t>Software</t>
  </si>
  <si>
    <t>8.5</t>
  </si>
  <si>
    <t>Benfeitorias</t>
  </si>
  <si>
    <t>8.6</t>
  </si>
  <si>
    <t>Aquisição de acervo</t>
  </si>
  <si>
    <t>9</t>
  </si>
  <si>
    <t>Recursos públicos específicos para investimento no contrato de gestão</t>
  </si>
  <si>
    <t>9.1</t>
  </si>
  <si>
    <t>9.2</t>
  </si>
  <si>
    <t>9.3</t>
  </si>
  <si>
    <t>9.4</t>
  </si>
  <si>
    <t>9.5</t>
  </si>
  <si>
    <t>9.6</t>
  </si>
  <si>
    <t>10</t>
  </si>
  <si>
    <t>Investimentos com recursos incentivados</t>
  </si>
  <si>
    <t>10.1</t>
  </si>
  <si>
    <t>10.2</t>
  </si>
  <si>
    <t>10.3</t>
  </si>
  <si>
    <t>10.4</t>
  </si>
  <si>
    <t>10.5</t>
  </si>
  <si>
    <t>10.6</t>
  </si>
  <si>
    <t>IV - PROJETOS A EXECUTAR</t>
  </si>
  <si>
    <t>IV - PROJETOS A EXECUTAR, SALDOS DE RECURSOS VINCULADOS AO CONTRATO DE GESTÃO E SALDOS BANCÁRIOS</t>
  </si>
  <si>
    <t>Realizado 
acumulado Anual</t>
  </si>
  <si>
    <t>11</t>
  </si>
  <si>
    <t>Projetos a Executar (Contábil)</t>
  </si>
  <si>
    <t>11.1</t>
  </si>
  <si>
    <t>Saldo dos exercícios anteriores</t>
  </si>
  <si>
    <t>11.2</t>
  </si>
  <si>
    <t>Recursos líquidos para o contrato de gestão</t>
  </si>
  <si>
    <t>11.3</t>
  </si>
  <si>
    <t>Receitas apropriadas</t>
  </si>
  <si>
    <t>11.4</t>
  </si>
  <si>
    <t>Receitas financeiras dos recursos de reservas e contingência</t>
  </si>
  <si>
    <t>11.5</t>
  </si>
  <si>
    <t>Investimentos com recursos vinculados ao CG</t>
  </si>
  <si>
    <t>11.6</t>
  </si>
  <si>
    <t>Restituição de recursos a SEC</t>
  </si>
  <si>
    <t>11.7</t>
  </si>
  <si>
    <t>Outros (Exposição de Longa Duração e Infraestrutura Tecnológica)</t>
  </si>
  <si>
    <t>12</t>
  </si>
  <si>
    <t>Recursos Incentivados - saldo a ser executado</t>
  </si>
  <si>
    <t>12.1</t>
  </si>
  <si>
    <t>Recursos captados</t>
  </si>
  <si>
    <t>12.2</t>
  </si>
  <si>
    <t>Receita apropriada do recurso captado</t>
  </si>
  <si>
    <t>12.3</t>
  </si>
  <si>
    <t>Despesa realizada do recurso captado</t>
  </si>
  <si>
    <t>13</t>
  </si>
  <si>
    <t>Outras informações: saldos bancários</t>
  </si>
  <si>
    <t>13.1</t>
  </si>
  <si>
    <t xml:space="preserve">Conta de Repasses do Contrato de Gestão  </t>
  </si>
  <si>
    <t>13.2</t>
  </si>
  <si>
    <t xml:space="preserve">Conta de Captação Operacional </t>
  </si>
  <si>
    <t>13.3</t>
  </si>
  <si>
    <t xml:space="preserve">Conta de Projetos Incentivados </t>
  </si>
  <si>
    <t>13.4</t>
  </si>
  <si>
    <t xml:space="preserve">Conta de Recurso de Reserva </t>
  </si>
  <si>
    <t>13.5</t>
  </si>
  <si>
    <t>Conta de Recurso de Contingência</t>
  </si>
  <si>
    <t>13.6</t>
  </si>
  <si>
    <t>Demais Saldos (especificar)</t>
  </si>
  <si>
    <t>Classificação</t>
  </si>
  <si>
    <t>Nome</t>
  </si>
  <si>
    <t>Saldo anterior</t>
  </si>
  <si>
    <t>Débito</t>
  </si>
  <si>
    <t>Crédito</t>
  </si>
  <si>
    <t>Saldo atual</t>
  </si>
  <si>
    <t>1</t>
  </si>
  <si>
    <t>ATIVO</t>
  </si>
  <si>
    <t>1.01</t>
  </si>
  <si>
    <t/>
  </si>
  <si>
    <t>ATIVO CIRCULANTE</t>
  </si>
  <si>
    <t>1.01.01</t>
  </si>
  <si>
    <t>DISPONIBILIDADES</t>
  </si>
  <si>
    <t>1.01.01.01</t>
  </si>
  <si>
    <t>1.01.01.01.01</t>
  </si>
  <si>
    <t>CAIXA</t>
  </si>
  <si>
    <t>1.01.01.01.01.003</t>
  </si>
  <si>
    <t>CAIXA - GESTÃO</t>
  </si>
  <si>
    <t>1.01.01.01.01.012</t>
  </si>
  <si>
    <t>CAIXA BILHETERIA</t>
  </si>
  <si>
    <t>1.01.01.01.02</t>
  </si>
  <si>
    <t>BANCOS CONTA MOVIMENTO RECURSOS LIVRES</t>
  </si>
  <si>
    <t>1.01.01.01.02.109</t>
  </si>
  <si>
    <t>BB - C/C 240.994-1 GESTÃO 02/2017</t>
  </si>
  <si>
    <t>1.01.01.01.02.110</t>
  </si>
  <si>
    <t>BB - C/C 240.995-X GESTÃO 02/2017 RESERVA</t>
  </si>
  <si>
    <t>1.01.01.01.02.111</t>
  </si>
  <si>
    <t>BB - C/C 240.996-8 GESTÃO 02/2017 CONTING</t>
  </si>
  <si>
    <t>1.01.01.01.02.112</t>
  </si>
  <si>
    <t>BB - C/C 240.997-6 GESTÃO 02/2017 REC CAP</t>
  </si>
  <si>
    <t>1.01.01.01.03</t>
  </si>
  <si>
    <t>BANCOS LEI ROUANET</t>
  </si>
  <si>
    <t>1.01.01.01.03.007</t>
  </si>
  <si>
    <t>BB - C/C 1642-X MINC PRONAC 203249 - 2021</t>
  </si>
  <si>
    <t>1.01.01.01.03.008</t>
  </si>
  <si>
    <t>BB - C/C 1643-8 MINC PRONAC 203249 - 2021</t>
  </si>
  <si>
    <t>1.01.01.01.04</t>
  </si>
  <si>
    <t>APLICAÇÕES FINANCEIRAS RECURSOS LIVRES</t>
  </si>
  <si>
    <t>1.01.01.01.04.223</t>
  </si>
  <si>
    <t>BB Aplic.240994-1 GESTÃO 02/2017 R.F CP</t>
  </si>
  <si>
    <t>1.01.01.01.04.225</t>
  </si>
  <si>
    <t>BB Aplic.240996-8 GESTÃO 02/2017 CONTINGÊ</t>
  </si>
  <si>
    <t>1.01.01.01.04.226</t>
  </si>
  <si>
    <t>BB Aplic.240997-6 GESTÃO 02/2017 REC CAPT</t>
  </si>
  <si>
    <t>1.01.01.01.04.229</t>
  </si>
  <si>
    <t>BB Aplic.240995-X RF DI LP CORP 400MIL FI</t>
  </si>
  <si>
    <t>1.01.01.01.05</t>
  </si>
  <si>
    <t>APLICAÇÕES FINANCEIRAS LEI ROUANET</t>
  </si>
  <si>
    <t>1.01.01.01.05.006</t>
  </si>
  <si>
    <t>BB Aplic. 1643-8 CP INVESTIMENTO MINC PRONAC 203249</t>
  </si>
  <si>
    <t>1.01.01.01.05.007</t>
  </si>
  <si>
    <t>BB Aplic.1642-X CP AUTOMATICO FIC FI MINC PRONAC 20</t>
  </si>
  <si>
    <t>1.01.01.01.06</t>
  </si>
  <si>
    <t>CARTÃO DE CRÉDITO</t>
  </si>
  <si>
    <t>1.01.01.01.06.007</t>
  </si>
  <si>
    <t>BB - Cartão de Crédito ELO 4212 - Museu</t>
  </si>
  <si>
    <t>1.01.02</t>
  </si>
  <si>
    <t>REALIZÁVEIS A CURTO PRAZO</t>
  </si>
  <si>
    <t>1.01.02.01</t>
  </si>
  <si>
    <t>A RECEBER</t>
  </si>
  <si>
    <t>1.01.02.01.01</t>
  </si>
  <si>
    <t>CONTAS A RECEBER</t>
  </si>
  <si>
    <t>1.01.02.01.01.006</t>
  </si>
  <si>
    <t>RECEITA DE BILHETERIA A RECEBER</t>
  </si>
  <si>
    <t>1.01.02.01.01.008</t>
  </si>
  <si>
    <t>RECEITA DE ESTACIONAMENTO A RECEBER</t>
  </si>
  <si>
    <t>1.01.02.01.01.010</t>
  </si>
  <si>
    <t>RECEITA DE CESSÃO DE ESPAÇO A RECEBER</t>
  </si>
  <si>
    <t>1.01.02.02</t>
  </si>
  <si>
    <t>ADIANTAMENTOS</t>
  </si>
  <si>
    <t>1.01.02.02.01</t>
  </si>
  <si>
    <t>1.01.02.02.01.001</t>
  </si>
  <si>
    <t>ADIANTAMENTO SALARIAL</t>
  </si>
  <si>
    <t>1.01.02.02.01.002</t>
  </si>
  <si>
    <t>ADIANTAMENTO DE FÉRIAS</t>
  </si>
  <si>
    <t>1.01.02.02.01.003</t>
  </si>
  <si>
    <t>ADIANTAMENTO DE 13º SALÁRIO</t>
  </si>
  <si>
    <t>1.01.02.02.01.004</t>
  </si>
  <si>
    <t>ADIANTAMENTO DE RESCISÃO</t>
  </si>
  <si>
    <t>1.01.02.50</t>
  </si>
  <si>
    <t>DESPESAS ANTECIPADAS</t>
  </si>
  <si>
    <t>1.01.02.50.01</t>
  </si>
  <si>
    <t>1.01.02.50.01.001</t>
  </si>
  <si>
    <t>PRÊMIOS DE SEGUROS A APROPRIAR</t>
  </si>
  <si>
    <t>1.02</t>
  </si>
  <si>
    <t>ATIVO NÃO CIRCULANTE</t>
  </si>
  <si>
    <t>1.02.03</t>
  </si>
  <si>
    <t>ATIVO PERMANENTE</t>
  </si>
  <si>
    <t>1.02.03.06</t>
  </si>
  <si>
    <t>IMOBILIZADOS PRÓPRIOS</t>
  </si>
  <si>
    <t>1.02.03.06.01</t>
  </si>
  <si>
    <t>1.02.03.06.01.001</t>
  </si>
  <si>
    <t>EQUIP.PROCESSAMENTOS DE DADOS</t>
  </si>
  <si>
    <t>1.02.03.06.01.002</t>
  </si>
  <si>
    <t>EQUIP.DE TELECOMUNICAÇÕES</t>
  </si>
  <si>
    <t>1.02.03.06.01.004</t>
  </si>
  <si>
    <t>INSTALAÇÕES</t>
  </si>
  <si>
    <t>1.02.03.06.01.005</t>
  </si>
  <si>
    <t>MÓVEIS E UTENSÍLIOS</t>
  </si>
  <si>
    <t>1.02.03.06.01.006</t>
  </si>
  <si>
    <t>MÁQUINAS E EQUIPAMENTOS</t>
  </si>
  <si>
    <t>1.02.03.06.01.008</t>
  </si>
  <si>
    <t>INSTALAÇÕES TEMÁTICAS</t>
  </si>
  <si>
    <t>1.02.03.06.01.009</t>
  </si>
  <si>
    <t>BENFEITORIAS IMÓVEIS DE TERCEIROS</t>
  </si>
  <si>
    <t>1.02.03.06.01.011</t>
  </si>
  <si>
    <t>EQUIP.DE SEGURANÇA</t>
  </si>
  <si>
    <t>1.02.03.06.01.012</t>
  </si>
  <si>
    <t>EQUIP.SOM/LUZ/IMAGEM</t>
  </si>
  <si>
    <t>1.02.03.06.01.013</t>
  </si>
  <si>
    <t>EQUIP.PARA ACERVO</t>
  </si>
  <si>
    <t>1.02.03.06.01.015</t>
  </si>
  <si>
    <t>EQUIP.CULTURAIS</t>
  </si>
  <si>
    <t>1.02.03.06.01.016</t>
  </si>
  <si>
    <t>APOIO A PROD.EDUCACIONAL</t>
  </si>
  <si>
    <t>1.02.03.06.01.017</t>
  </si>
  <si>
    <t>BRINQUEDOS TEMÁTICOS</t>
  </si>
  <si>
    <t>1.02.03.06.01.018</t>
  </si>
  <si>
    <t>BIBLIOTECA TEMÁTICA</t>
  </si>
  <si>
    <t>1.02.03.06.01.019</t>
  </si>
  <si>
    <t>ACERVO UNIVERSO</t>
  </si>
  <si>
    <t>1.02.03.06.01.020</t>
  </si>
  <si>
    <t>ACERVO VIDA</t>
  </si>
  <si>
    <t>1.02.03.06.01.021</t>
  </si>
  <si>
    <t>ACERVO ENGENHO</t>
  </si>
  <si>
    <t>1.02.03.06.01.022</t>
  </si>
  <si>
    <t>ACERVO SOCIEDADE</t>
  </si>
  <si>
    <t>1.02.03.06.01.023</t>
  </si>
  <si>
    <t>ACERVO DINO</t>
  </si>
  <si>
    <t>1.02.03.06.01.025</t>
  </si>
  <si>
    <t>BENF.EM IMÓVEIS DE TERCEIROS - REFORMA ELÉTRICA</t>
  </si>
  <si>
    <t>1.02.03.06.01.026</t>
  </si>
  <si>
    <t>OBRAS EM PROPRIEDADE DE TERCEIROS EM ANDAMENTO</t>
  </si>
  <si>
    <t>1.02.03.06.01.027</t>
  </si>
  <si>
    <t>REFORMAS</t>
  </si>
  <si>
    <t>1.02.03.06.01.028</t>
  </si>
  <si>
    <t>ACERVO EMBRAER</t>
  </si>
  <si>
    <t>1.02.03.06.01.029</t>
  </si>
  <si>
    <t>ACERVO TETRA PAK</t>
  </si>
  <si>
    <t>1.02.03.06.01.030</t>
  </si>
  <si>
    <t>ACERVO IBRAM</t>
  </si>
  <si>
    <t>1.02.03.06.01.031</t>
  </si>
  <si>
    <t>ACERVO IBM</t>
  </si>
  <si>
    <t>1.02.03.06.01.032</t>
  </si>
  <si>
    <t>ACERVO NESTLÉ</t>
  </si>
  <si>
    <t>1.02.03.07</t>
  </si>
  <si>
    <t>DEPRECIAÇÃO IMOBILIZADOS PRÓPRIOS</t>
  </si>
  <si>
    <t>1.02.03.07.01</t>
  </si>
  <si>
    <t>1.02.03.07.01.001</t>
  </si>
  <si>
    <t>DEPR ACUM INSTALAÇÕES</t>
  </si>
  <si>
    <t>1.02.03.07.01.002</t>
  </si>
  <si>
    <t>DEPR ACUM MÁQUINAS E EQUIPAMENTOS</t>
  </si>
  <si>
    <t>1.02.03.07.01.003</t>
  </si>
  <si>
    <t>DEPR ACUM MÓVEIS E UTENSÍLIOS</t>
  </si>
  <si>
    <t>1.02.03.07.01.004</t>
  </si>
  <si>
    <t>DEPR ACUM EQUIP.PROCESSAMENTO DE DADOS</t>
  </si>
  <si>
    <t>1.02.03.07.01.007</t>
  </si>
  <si>
    <t>DEPR ACUM BENFEITORIAS</t>
  </si>
  <si>
    <t>1.02.03.07.01.010</t>
  </si>
  <si>
    <t>DEPR ACUM EQUIP.DE SEGURANÇA</t>
  </si>
  <si>
    <t>1.02.03.07.01.012</t>
  </si>
  <si>
    <t>DEPR ACUM EQUIP.DE TELECOMUNICAÇÕES</t>
  </si>
  <si>
    <t>1.02.03.07.01.013</t>
  </si>
  <si>
    <t>DEPR ACUM EQUIP.SOM/LUZ/IMAGEM</t>
  </si>
  <si>
    <t>1.02.03.07.01.014</t>
  </si>
  <si>
    <t>DEPR ACUM INSTALAÇÕES TEMÁTICAS</t>
  </si>
  <si>
    <t>1.02.03.07.01.015</t>
  </si>
  <si>
    <t>DEPR ACUM EQUIP.PARA ACERVO</t>
  </si>
  <si>
    <t>1.02.03.07.01.016</t>
  </si>
  <si>
    <t>DEPR ACUM EQUIP.CULTURAIS</t>
  </si>
  <si>
    <t>1.02.03.07.01.017</t>
  </si>
  <si>
    <t>DEPR ACUM APOIO PROD.EDUCACIONAL</t>
  </si>
  <si>
    <t>1.02.03.07.01.018</t>
  </si>
  <si>
    <t>DEPR ACUM BRINQ.TEMÁTICOS</t>
  </si>
  <si>
    <t>1.02.03.07.01.019</t>
  </si>
  <si>
    <t>DEPR ACUM BIBLIOTECA TEMÁTICA</t>
  </si>
  <si>
    <t>1.02.03.07.01.020</t>
  </si>
  <si>
    <t>DEPR ACUM ACERVO UNIVERSO</t>
  </si>
  <si>
    <t>1.02.03.07.01.021</t>
  </si>
  <si>
    <t>DEPR ACUM ACERVO VIDA</t>
  </si>
  <si>
    <t>1.02.03.07.01.022</t>
  </si>
  <si>
    <t>DEPR ACUM ACERVO ENGENHO</t>
  </si>
  <si>
    <t>1.02.03.07.01.023</t>
  </si>
  <si>
    <t>DEPR ACUM ACERVO SOCIEDADE</t>
  </si>
  <si>
    <t>1.02.03.07.01.024</t>
  </si>
  <si>
    <t>DEPR ACUM ACERVO DINO</t>
  </si>
  <si>
    <t>1.02.03.07.01.025</t>
  </si>
  <si>
    <t>DEPR ACUM BENF IMOVEIS TERCEIROS - REFORMA ELÉTRICA</t>
  </si>
  <si>
    <t>1.02.03.07.01.026</t>
  </si>
  <si>
    <t>DEPR ACUM REFORMAS</t>
  </si>
  <si>
    <t>1.02.03.07.01.027</t>
  </si>
  <si>
    <t>DEPR ACUM ACERVO EMBRAER</t>
  </si>
  <si>
    <t>1.02.03.07.01.028</t>
  </si>
  <si>
    <t>DEPR ACUM ACERVO TETRA PAK</t>
  </si>
  <si>
    <t>1.02.03.07.01.029</t>
  </si>
  <si>
    <t>DEPR ACUM ACERVO IBRAM</t>
  </si>
  <si>
    <t>1.02.03.08</t>
  </si>
  <si>
    <t>INTANGÍVEIS</t>
  </si>
  <si>
    <t>1.02.03.08.01</t>
  </si>
  <si>
    <t>1.02.03.08.01.001</t>
  </si>
  <si>
    <t>SOFTWARE</t>
  </si>
  <si>
    <t>1.02.03.08.01.002</t>
  </si>
  <si>
    <t>MARCAS E PATENTES</t>
  </si>
  <si>
    <t>1.02.03.08.01.003</t>
  </si>
  <si>
    <t>DIREITOS DE USO</t>
  </si>
  <si>
    <t>1.02.03.08.02</t>
  </si>
  <si>
    <t>AMORTIZAÇÃO IMOBILIZADOS PRÓPRIOS</t>
  </si>
  <si>
    <t>1.02.03.08.02.001</t>
  </si>
  <si>
    <t>AMORT ACUM SOFTWARE</t>
  </si>
  <si>
    <t>1.02.03.08.02.005</t>
  </si>
  <si>
    <t>AMORT ACUM DIREITO DE USO</t>
  </si>
  <si>
    <t>1.02.03.08.02.006</t>
  </si>
  <si>
    <t>AMORT ACUM MARCAS E PATENTES</t>
  </si>
  <si>
    <t>1.02.03.10</t>
  </si>
  <si>
    <t>ATIVOS BIOLÓGICOS</t>
  </si>
  <si>
    <t>1.02.03.10.01</t>
  </si>
  <si>
    <t>1.02.03.10.01.001</t>
  </si>
  <si>
    <t>ATIVO BIOLÓGICO - AQUÁRIO</t>
  </si>
  <si>
    <t>1.02.04</t>
  </si>
  <si>
    <t>COMPENSAÇÕES ATIVAS</t>
  </si>
  <si>
    <t>1.02.04.01</t>
  </si>
  <si>
    <t>1.02.04.01.01</t>
  </si>
  <si>
    <t>COMPENSAÇÕES ATIVAS - COMODATO</t>
  </si>
  <si>
    <t>1.02.04.01.01.001</t>
  </si>
  <si>
    <t>1.02.04.01.01.002</t>
  </si>
  <si>
    <t>ACERVO O MUNDO DO PERFUME</t>
  </si>
  <si>
    <t>1.02.04.01.01.003</t>
  </si>
  <si>
    <t>ACERVO</t>
  </si>
  <si>
    <t>1.02.04.01.01.004</t>
  </si>
  <si>
    <t>ACERVO IPEM</t>
  </si>
  <si>
    <t>1.02.04.01.01.005</t>
  </si>
  <si>
    <t>ACERVO FMT</t>
  </si>
  <si>
    <t>2</t>
  </si>
  <si>
    <t>PASSIVO</t>
  </si>
  <si>
    <t>2.01</t>
  </si>
  <si>
    <t>PASSIVO CIRCULANTE</t>
  </si>
  <si>
    <t>2.01.01</t>
  </si>
  <si>
    <t>EXIGÍVEIS A CURTO PRAZO</t>
  </si>
  <si>
    <t>2.01.01.02</t>
  </si>
  <si>
    <t>OBRIGAÇÕES TRABALHISTAS</t>
  </si>
  <si>
    <t>2.01.01.02.01</t>
  </si>
  <si>
    <t>2.01.01.02.01.001</t>
  </si>
  <si>
    <t>SALÁRIOS A PAGAR</t>
  </si>
  <si>
    <t>2.01.01.02.01.002</t>
  </si>
  <si>
    <t>PROVISÃO DE FÉRIAS E ENCARGOS</t>
  </si>
  <si>
    <t>2.01.01.02.01.003</t>
  </si>
  <si>
    <t>PROVISÃO DE 13 SALÁRIOS E ENCARGOS</t>
  </si>
  <si>
    <t>2.01.01.02.01.005</t>
  </si>
  <si>
    <t>AUTÔNOMO A PAGAR</t>
  </si>
  <si>
    <t>2.01.01.02.01.510</t>
  </si>
  <si>
    <t>OUTRAS OBRIGAÇÕES TRABALHISTAS A RECOLHER</t>
  </si>
  <si>
    <t>2.01.01.03</t>
  </si>
  <si>
    <t>ENCARGOS SOCIAIS E PREVIDÊNCIA A RECOLHER</t>
  </si>
  <si>
    <t>2.01.01.03.01</t>
  </si>
  <si>
    <t>2.01.01.03.01.001</t>
  </si>
  <si>
    <t>INSS SOBRE FOLHA A RECOLHER</t>
  </si>
  <si>
    <t>2.01.01.03.01.002</t>
  </si>
  <si>
    <t>FGTS SOBRE FOLHA A RECOLHER</t>
  </si>
  <si>
    <t>2.01.01.03.01.004</t>
  </si>
  <si>
    <t>PIS SOBRE FOLHA A RECOLHER</t>
  </si>
  <si>
    <t>2.01.01.03.01.511</t>
  </si>
  <si>
    <t>INSS (AUTÔNOMOS) A RECOLHER</t>
  </si>
  <si>
    <t>2.01.01.04</t>
  </si>
  <si>
    <t>OBRIGAÇÕES TRIBUTÁRIAS A RECOLHER</t>
  </si>
  <si>
    <t>2.01.01.04.01</t>
  </si>
  <si>
    <t>2.01.01.04.01.008</t>
  </si>
  <si>
    <t>IRRF 0561 (FUNCIONÁRIOS) A RECOLHER</t>
  </si>
  <si>
    <t>2.01.01.04.01.009</t>
  </si>
  <si>
    <t>IRRF 0588 (AUTÔNOMOS) A RECOLHER</t>
  </si>
  <si>
    <t>2.01.01.04.01.011</t>
  </si>
  <si>
    <t>IRRF 1708 (P.JURÍDICA) A RECOLHER</t>
  </si>
  <si>
    <t>2.01.01.04.01.012</t>
  </si>
  <si>
    <t>PIS/COFINS/CSLL 5952 A RECOLHER</t>
  </si>
  <si>
    <t>2.01.01.04.01.013</t>
  </si>
  <si>
    <t>INSS RET FONTE FORNECEDORES A RECOLHER</t>
  </si>
  <si>
    <t>2.01.01.04.01.014</t>
  </si>
  <si>
    <t>ISS RET FONTE FORNECEDORES A RECOLHER</t>
  </si>
  <si>
    <t>2.01.01.04.01.016</t>
  </si>
  <si>
    <t>ISS (AUTÔNOMOS)A RECOLHER</t>
  </si>
  <si>
    <t>2.01.01.04.01.510</t>
  </si>
  <si>
    <t>COFINS SOBRE APLICAÇÃO FINANCEIRA</t>
  </si>
  <si>
    <t>2.01.01.04.02</t>
  </si>
  <si>
    <t>PROVISÕES TRIBUTÁRIAS</t>
  </si>
  <si>
    <t>2.01.01.04.02.001</t>
  </si>
  <si>
    <t>PROVISÃO ISS SOBRE REPASSE</t>
  </si>
  <si>
    <t>2.01.01.04.02.002</t>
  </si>
  <si>
    <t>PROVISÃO ISS SOBRE BILHETERIA</t>
  </si>
  <si>
    <t>2.01.01.05</t>
  </si>
  <si>
    <t>OUTRAS OBRIGAÇÕES</t>
  </si>
  <si>
    <t>2.01.01.05.01</t>
  </si>
  <si>
    <t>2.01.01.05.01.001</t>
  </si>
  <si>
    <t>FORNECEDOR A PAGAR</t>
  </si>
  <si>
    <t>2.01.01.05.01.004</t>
  </si>
  <si>
    <t>SEGUROS A PAGAR</t>
  </si>
  <si>
    <t>2.01.01.06</t>
  </si>
  <si>
    <t>2.01.01.06.01</t>
  </si>
  <si>
    <t>2.01.01.06.01.003</t>
  </si>
  <si>
    <t>OUTROS ADIANTAMENTOS</t>
  </si>
  <si>
    <t>2.01.03</t>
  </si>
  <si>
    <t>SECRETARIA DA CULTURA DO ESTADO DE SP</t>
  </si>
  <si>
    <t>2.01.03.01</t>
  </si>
  <si>
    <t>2.01.03.01.01</t>
  </si>
  <si>
    <t>2.01.03.01.01.009</t>
  </si>
  <si>
    <t>CATAVENTO CULTURAL CG 02/2017</t>
  </si>
  <si>
    <t>2.02</t>
  </si>
  <si>
    <t>PASSIVO NÃO CIRCULANTE</t>
  </si>
  <si>
    <t>2.02.02</t>
  </si>
  <si>
    <t>EXIGÍVEIS A LONGO PRAZO</t>
  </si>
  <si>
    <t>2.02.02.01</t>
  </si>
  <si>
    <t>SECRETARIA CULTURA - ATIVO IMOBILIZADO</t>
  </si>
  <si>
    <t>2.02.02.01.01</t>
  </si>
  <si>
    <t>2.02.02.01.01.010</t>
  </si>
  <si>
    <t>SECRETARIA CULTURA-ATIVO IMOB CG 02/2017</t>
  </si>
  <si>
    <t>2.02.02.01.01.012</t>
  </si>
  <si>
    <t>CONTRATO DE OBRAS EM PROP. DE TERC. A PAG</t>
  </si>
  <si>
    <t>2.02.02.01.01.013</t>
  </si>
  <si>
    <t>ATIVO IMOBILIZADO - TETRA PAK  CG 02/2017</t>
  </si>
  <si>
    <t>2.02.02.01.01.014</t>
  </si>
  <si>
    <t>ATIVO IMOBILIZADO - IBRAM CG 02/2017</t>
  </si>
  <si>
    <t>2.02.02.01.01.015</t>
  </si>
  <si>
    <t>ATIVO IMOBILIZADO - IBM CG 02/2017</t>
  </si>
  <si>
    <t>2.02.02.01.01.016</t>
  </si>
  <si>
    <t>ATIVO IMOBILIZADO - NESTLÉ CG 02/2017</t>
  </si>
  <si>
    <t>2.02.02.02</t>
  </si>
  <si>
    <t>RECEITA DIFERIDA</t>
  </si>
  <si>
    <t>2.02.02.02.01</t>
  </si>
  <si>
    <t>2.02.02.02.01.001</t>
  </si>
  <si>
    <t>PATROCÍNIO/REFORMAS</t>
  </si>
  <si>
    <t>2.02.02.03</t>
  </si>
  <si>
    <t>PASSIVOS CONTIGENTES A LONGO PRAZO</t>
  </si>
  <si>
    <t>2.02.02.03.01</t>
  </si>
  <si>
    <t>2.02.02.03.01.002</t>
  </si>
  <si>
    <t>CONTINGÊNCIAS TRABALHISTAS</t>
  </si>
  <si>
    <t>2.02.03</t>
  </si>
  <si>
    <t>COMPENSAÇÕES PASSIVAS</t>
  </si>
  <si>
    <t>2.02.03.01</t>
  </si>
  <si>
    <t>2.02.03.01.01</t>
  </si>
  <si>
    <t>COMPENSAÇÕES PASSIVAS - COMODATO</t>
  </si>
  <si>
    <t>2.02.03.01.01.001</t>
  </si>
  <si>
    <t>2.02.03.01.01.002</t>
  </si>
  <si>
    <t>2.02.03.01.01.003</t>
  </si>
  <si>
    <t>2.02.03.01.01.004</t>
  </si>
  <si>
    <t>2.02.03.01.01.005</t>
  </si>
  <si>
    <t>3</t>
  </si>
  <si>
    <t>CUSTOS E DESPESAS</t>
  </si>
  <si>
    <t>3.01</t>
  </si>
  <si>
    <t>GESTÃO OPERACIONAL</t>
  </si>
  <si>
    <t>3.01.01</t>
  </si>
  <si>
    <t>RH - SALÁRIOS, ENCARGOS E BENEFÍCIOS</t>
  </si>
  <si>
    <t>3.01.01.01</t>
  </si>
  <si>
    <t>DIRETORIA</t>
  </si>
  <si>
    <t>3.01.01.01.01</t>
  </si>
  <si>
    <t>ÁREA MEIO</t>
  </si>
  <si>
    <t>3.01.01.01.01.001</t>
  </si>
  <si>
    <t>SALÁRIOS</t>
  </si>
  <si>
    <t>3.01.01.01.01.002</t>
  </si>
  <si>
    <t>FÉRIAS</t>
  </si>
  <si>
    <t>3.01.01.01.01.003</t>
  </si>
  <si>
    <t>13º SALÁRIOS</t>
  </si>
  <si>
    <t>3.01.01.01.01.006</t>
  </si>
  <si>
    <t>INSS - FOLHA</t>
  </si>
  <si>
    <t>3.01.01.01.01.007</t>
  </si>
  <si>
    <t>FGTS - FOLHA</t>
  </si>
  <si>
    <t>3.01.01.01.01.009</t>
  </si>
  <si>
    <t>PIS - FOLHA</t>
  </si>
  <si>
    <t>3.01.01.01.01.012</t>
  </si>
  <si>
    <t>MEDICINA OCUPACIONAL</t>
  </si>
  <si>
    <t>3.01.01.01.01.013</t>
  </si>
  <si>
    <t>VALE REFEIÇÃO/ALIMENTAÇÃO</t>
  </si>
  <si>
    <t>3.01.01.01.02</t>
  </si>
  <si>
    <t>ÁREA FIM</t>
  </si>
  <si>
    <t>3.01.01.01.02.001</t>
  </si>
  <si>
    <t>3.01.01.01.02.002</t>
  </si>
  <si>
    <t>3.01.01.01.02.003</t>
  </si>
  <si>
    <t>3.01.01.01.02.006</t>
  </si>
  <si>
    <t>3.01.01.01.02.007</t>
  </si>
  <si>
    <t>3.01.01.01.02.012</t>
  </si>
  <si>
    <t>3.01.01.01.02.013</t>
  </si>
  <si>
    <t>3.01.01.02</t>
  </si>
  <si>
    <t>DEMAIS FUNCIONÁRIOS</t>
  </si>
  <si>
    <t>3.01.01.02.01</t>
  </si>
  <si>
    <t>3.01.01.02.01.001</t>
  </si>
  <si>
    <t>3.01.01.02.01.002</t>
  </si>
  <si>
    <t>3.01.01.02.01.003</t>
  </si>
  <si>
    <t>3.01.01.02.01.004</t>
  </si>
  <si>
    <t>RESCISÕES</t>
  </si>
  <si>
    <t>3.01.01.02.01.006</t>
  </si>
  <si>
    <t>3.01.01.02.01.007</t>
  </si>
  <si>
    <t>3.01.01.02.01.009</t>
  </si>
  <si>
    <t>3.01.01.02.01.011</t>
  </si>
  <si>
    <t>ASSISTÊNCIA MÉDICA/ODONTOLÓGICA</t>
  </si>
  <si>
    <t>3.01.01.02.01.012</t>
  </si>
  <si>
    <t>3.01.01.02.01.013</t>
  </si>
  <si>
    <t>3.01.01.02.01.014</t>
  </si>
  <si>
    <t>VALE TRANSPORTE</t>
  </si>
  <si>
    <t>3.01.01.02.01.015</t>
  </si>
  <si>
    <t>OUTROS BENEFÍCIOS</t>
  </si>
  <si>
    <t>3.01.01.02.02</t>
  </si>
  <si>
    <t>3.01.01.02.02.001</t>
  </si>
  <si>
    <t>3.01.01.02.02.002</t>
  </si>
  <si>
    <t>3.01.01.02.02.003</t>
  </si>
  <si>
    <t>3.01.01.02.02.004</t>
  </si>
  <si>
    <t>3.01.01.02.02.005</t>
  </si>
  <si>
    <t>AUXÍLIO PREVIDENCIÁRIO</t>
  </si>
  <si>
    <t>3.01.01.02.02.006</t>
  </si>
  <si>
    <t>3.01.01.02.02.007</t>
  </si>
  <si>
    <t>3.01.01.02.02.009</t>
  </si>
  <si>
    <t>3.01.01.02.02.011</t>
  </si>
  <si>
    <t>3.01.01.02.02.012</t>
  </si>
  <si>
    <t>3.01.01.02.02.013</t>
  </si>
  <si>
    <t>3.01.01.02.02.014</t>
  </si>
  <si>
    <t>3.01.01.02.02.015</t>
  </si>
  <si>
    <t>3.01.01.03</t>
  </si>
  <si>
    <t>ESTAGIÁRIOS</t>
  </si>
  <si>
    <t>3.01.01.03.01</t>
  </si>
  <si>
    <t>3.01.01.03.01.012</t>
  </si>
  <si>
    <t>3.01.01.03.01.014</t>
  </si>
  <si>
    <t>3.01.01.03.01.018</t>
  </si>
  <si>
    <t>BOLSA AUXÍLIO</t>
  </si>
  <si>
    <t>3.01.01.03.02</t>
  </si>
  <si>
    <t>3.01.01.03.02.012</t>
  </si>
  <si>
    <t>3.01.01.03.02.014</t>
  </si>
  <si>
    <t>3.01.01.03.02.018</t>
  </si>
  <si>
    <t>3.01.02</t>
  </si>
  <si>
    <t>PRESTADORES DE SERVIÇOS</t>
  </si>
  <si>
    <t>3.01.02.01</t>
  </si>
  <si>
    <t>3.01.02.01.01</t>
  </si>
  <si>
    <t>3.01.02.01.01.024</t>
  </si>
  <si>
    <t>CONTÁBIL</t>
  </si>
  <si>
    <t>3.01.02.01.01.026</t>
  </si>
  <si>
    <t>JURÍDICA</t>
  </si>
  <si>
    <t>3.01.02.01.01.027</t>
  </si>
  <si>
    <t>AUDITORIA</t>
  </si>
  <si>
    <t>3.01.02.01.01.030</t>
  </si>
  <si>
    <t>SERVIÇOS PRESTADOS - CIEE</t>
  </si>
  <si>
    <t>3.01.02.01.01.082</t>
  </si>
  <si>
    <t>LIMPEZA</t>
  </si>
  <si>
    <t>3.01.02.01.01.101</t>
  </si>
  <si>
    <t>OUTROS SERVIÇO (BILH., SIST.INGR., DIREITO DE USO)</t>
  </si>
  <si>
    <t>3.01.02.01.01.122</t>
  </si>
  <si>
    <t>VIGILÂNCIA</t>
  </si>
  <si>
    <t>3.01.02.01.01.133</t>
  </si>
  <si>
    <t>INFORMÁTICA</t>
  </si>
  <si>
    <t>3.01.02.01.01.134</t>
  </si>
  <si>
    <t>ADMINISTRATIVA/RH</t>
  </si>
  <si>
    <t>3.02</t>
  </si>
  <si>
    <t>CUSTOS ADMINISTRATIVOS</t>
  </si>
  <si>
    <t>3.02.01</t>
  </si>
  <si>
    <t>3.02.01.01</t>
  </si>
  <si>
    <t>3.02.01.01.01</t>
  </si>
  <si>
    <t>LOCAÇÕES</t>
  </si>
  <si>
    <t>3.02.01.01.01.002</t>
  </si>
  <si>
    <t>LOCAÇÃO DE VEÍCULOS</t>
  </si>
  <si>
    <t>3.02.01.01.02</t>
  </si>
  <si>
    <t>UTILIDADES PÚBLICAS (ÁGUA,LUZ,TELEFONE)</t>
  </si>
  <si>
    <t>3.02.01.01.02.001</t>
  </si>
  <si>
    <t>ENERGIA ELÉTRICA</t>
  </si>
  <si>
    <t>3.02.01.01.02.002</t>
  </si>
  <si>
    <t>INTERNET</t>
  </si>
  <si>
    <t>3.02.01.01.02.003</t>
  </si>
  <si>
    <t>ÁGUA E ESGOTO</t>
  </si>
  <si>
    <t>3.02.01.01.02.004</t>
  </si>
  <si>
    <t>TELEFONE</t>
  </si>
  <si>
    <t>3.02.01.01.03</t>
  </si>
  <si>
    <t>UNIFORMES E EPIS</t>
  </si>
  <si>
    <t>3.02.01.01.03.001</t>
  </si>
  <si>
    <t>EPIS</t>
  </si>
  <si>
    <t>3.02.01.01.03.002</t>
  </si>
  <si>
    <t>UNIFORMES</t>
  </si>
  <si>
    <t>3.02.01.01.04</t>
  </si>
  <si>
    <t>VIAGENS E ESTADIAS</t>
  </si>
  <si>
    <t>3.02.01.01.04.074</t>
  </si>
  <si>
    <t>HOSPEDAGENS</t>
  </si>
  <si>
    <t>3.02.01.01.04.104</t>
  </si>
  <si>
    <t>PASSAGENS</t>
  </si>
  <si>
    <t>3.02.01.01.04.136</t>
  </si>
  <si>
    <t>PEDÁGIOS</t>
  </si>
  <si>
    <t>3.02.01.01.05</t>
  </si>
  <si>
    <t>MATERIAL DE CONSUMO, ESCRITÓRIO E LIMPEZA</t>
  </si>
  <si>
    <t>3.02.01.01.05.001</t>
  </si>
  <si>
    <t>MATERIAL DE LIMPEZA</t>
  </si>
  <si>
    <t>3.02.01.01.05.048</t>
  </si>
  <si>
    <t>COPA</t>
  </si>
  <si>
    <t>3.02.01.01.05.050</t>
  </si>
  <si>
    <t>MATERIAL E EQUIP.DE IMPRESSORA-TONER</t>
  </si>
  <si>
    <t>3.02.01.01.05.093</t>
  </si>
  <si>
    <t>CARIMBOS</t>
  </si>
  <si>
    <t>3.02.01.01.05.103</t>
  </si>
  <si>
    <t>PAPELARIA</t>
  </si>
  <si>
    <t>3.02.01.01.05.104</t>
  </si>
  <si>
    <t>3.02.01.01.06</t>
  </si>
  <si>
    <t>DESPESAS TRIBUTÁRIAS E FINANCEIRAS</t>
  </si>
  <si>
    <t>3.02.01.01.06.051</t>
  </si>
  <si>
    <t>3.02.01.01.06.076</t>
  </si>
  <si>
    <t>TAXAS MUNICIPAIS/ESTADUAIS/FEDERAIS</t>
  </si>
  <si>
    <t>3.02.01.01.06.127</t>
  </si>
  <si>
    <t>TARIFA BANCÁRIA</t>
  </si>
  <si>
    <t>3.02.01.01.06.128</t>
  </si>
  <si>
    <t>IRRF SOBRE APLICAÇÃO FINANCEIRA</t>
  </si>
  <si>
    <t>3.02.01.01.06.133</t>
  </si>
  <si>
    <t>TAXA CARTÃO DE DÉBITO</t>
  </si>
  <si>
    <t>3.02.01.01.06.136</t>
  </si>
  <si>
    <t>ANUIDADE CARTÃO DE CRÉDITO</t>
  </si>
  <si>
    <t>3.02.01.01.07</t>
  </si>
  <si>
    <t>DESPESAS DIVERSAS (CORREIO,XEROX,MOTOBOY)</t>
  </si>
  <si>
    <t>3.02.01.01.07.025</t>
  </si>
  <si>
    <t>MEDICAMENTOS</t>
  </si>
  <si>
    <t>3.02.01.01.07.036</t>
  </si>
  <si>
    <t>CARTÓRIO</t>
  </si>
  <si>
    <t>3.02.01.01.07.037</t>
  </si>
  <si>
    <t>CHAVEIRO</t>
  </si>
  <si>
    <t>3.02.01.01.07.041</t>
  </si>
  <si>
    <t>TREINAMENTO TÉCNICO</t>
  </si>
  <si>
    <t>3.02.01.01.07.042</t>
  </si>
  <si>
    <t>LAVAGEM/REFORMA DE UNIFORME/COLETES</t>
  </si>
  <si>
    <t>3.02.01.01.07.044</t>
  </si>
  <si>
    <t>ESTACIONAMENTO</t>
  </si>
  <si>
    <t>3.02.01.01.07.051</t>
  </si>
  <si>
    <t>CORREIO</t>
  </si>
  <si>
    <t>3.02.01.01.07.083</t>
  </si>
  <si>
    <t>LIVROS/REVISTAS/JORNAIS</t>
  </si>
  <si>
    <t>3.02.01.01.07.085</t>
  </si>
  <si>
    <t>FRETES E CARRETOS</t>
  </si>
  <si>
    <t>3.02.01.01.07.093</t>
  </si>
  <si>
    <t>MATERIAIS DIVERSOS</t>
  </si>
  <si>
    <t>3.02.01.01.07.097</t>
  </si>
  <si>
    <t>MOTOBOY</t>
  </si>
  <si>
    <t>3.02.01.01.07.129</t>
  </si>
  <si>
    <t>TRANSPORTE</t>
  </si>
  <si>
    <t>3.02.01.01.07.131</t>
  </si>
  <si>
    <t>LICENÇA DE USO DE SISTEMAS</t>
  </si>
  <si>
    <t>3.02.01.01.07.135</t>
  </si>
  <si>
    <t>TAXI/UBER</t>
  </si>
  <si>
    <t>3.02.01.01.07.154</t>
  </si>
  <si>
    <t>DESPESAS DIVERSAS</t>
  </si>
  <si>
    <t>3.02.01.01.08</t>
  </si>
  <si>
    <t>INVESTIMENTOS</t>
  </si>
  <si>
    <t>3.02.01.01.08.001</t>
  </si>
  <si>
    <t>BENS DURÁVEIS</t>
  </si>
  <si>
    <t>3.02.01.01.08.126</t>
  </si>
  <si>
    <t>CONSERVAÇÃO E MANUTENÇÃO DE IMOBILIZADO</t>
  </si>
  <si>
    <t>3.02.01.01.08.177</t>
  </si>
  <si>
    <t>PRESTAÇÃO DE SERVIÇO</t>
  </si>
  <si>
    <t>3.03</t>
  </si>
  <si>
    <t>PRGR DE EDIFICAÇÕES:CONSERV/MANUT E SEGUR</t>
  </si>
  <si>
    <t>3.03.01</t>
  </si>
  <si>
    <t>3.03.01.01</t>
  </si>
  <si>
    <t>3.03.01.01.01</t>
  </si>
  <si>
    <t>CONSERVAÇÃO E MANUTENÇÃO DAS EDIFICAÇÕES</t>
  </si>
  <si>
    <t>3.03.01.01.01.003</t>
  </si>
  <si>
    <t>CONSERVAÇÃO E MANUTENÇÃO DE AR CONDICIONADO</t>
  </si>
  <si>
    <t>3.03.01.01.01.004</t>
  </si>
  <si>
    <t>LIMPEZA CAIXA D'ÁGUA/CALHAS/RESERVATÓRIOS</t>
  </si>
  <si>
    <t>3.03.01.01.01.005</t>
  </si>
  <si>
    <t>ÓLEO DIESEL</t>
  </si>
  <si>
    <t>3.03.01.01.01.054</t>
  </si>
  <si>
    <t>DEDETIZAÇÃO</t>
  </si>
  <si>
    <t>3.03.01.01.01.078</t>
  </si>
  <si>
    <t>JARDIM - MANUTENÇÃO E REPAROS</t>
  </si>
  <si>
    <t>3.03.01.01.01.089</t>
  </si>
  <si>
    <t>MANUTENÇÃO DE ELEVADOR</t>
  </si>
  <si>
    <t>3.03.01.01.01.094</t>
  </si>
  <si>
    <t>MATERIAL ELÉTRICO</t>
  </si>
  <si>
    <t>3.03.01.01.01.107</t>
  </si>
  <si>
    <t>PREDIAL - MANUTENÇÃO E REPAROS</t>
  </si>
  <si>
    <t>3.03.01.01.01.116</t>
  </si>
  <si>
    <t>RECARGA DE EXTINTORES</t>
  </si>
  <si>
    <t>3.03.01.01.01.120</t>
  </si>
  <si>
    <t>LOCAÇÃO DE CAÇAMBA</t>
  </si>
  <si>
    <t>3.03.01.01.01.132</t>
  </si>
  <si>
    <t>MATERIAL HIDRÁULICO</t>
  </si>
  <si>
    <t>3.03.01.01.02</t>
  </si>
  <si>
    <t>SIST DE MONITORAMENTO DE SEGURANÇA E AVCB</t>
  </si>
  <si>
    <t>3.03.01.01.02.135</t>
  </si>
  <si>
    <t>MATERIAIS AUXILIARES (EQUIPAMENTOS DE SEGURANÇA)</t>
  </si>
  <si>
    <t>3.03.01.01.02.136</t>
  </si>
  <si>
    <t>SISTEMA DE MONITORAMENTO DE SEG E AVCB</t>
  </si>
  <si>
    <t>3.03.01.01.06</t>
  </si>
  <si>
    <t>SEGUROS (PREDIAL, INCÊNDIO E ETC)</t>
  </si>
  <si>
    <t>3.03.01.01.06.123</t>
  </si>
  <si>
    <t>SEGUROS ( PREDIAL, INCÊNDIO E ETC )</t>
  </si>
  <si>
    <t>3.03.01.01.08</t>
  </si>
  <si>
    <t>3.03.01.01.08.017</t>
  </si>
  <si>
    <t>PROJETOS/OBRAS CIVIS</t>
  </si>
  <si>
    <t>3.03.01.01.08.142</t>
  </si>
  <si>
    <t>3.04</t>
  </si>
  <si>
    <t>PROGR DE ACERVO:CONSERV, DOCUM.E PESQUISA</t>
  </si>
  <si>
    <t>3.04.01</t>
  </si>
  <si>
    <t>3.04.01.01</t>
  </si>
  <si>
    <t>3.04.01.01.05</t>
  </si>
  <si>
    <t>OUTRAS DESPESAS</t>
  </si>
  <si>
    <t>3.04.01.01.05.002</t>
  </si>
  <si>
    <t>LIMPEZA DA TENDA</t>
  </si>
  <si>
    <t>3.06</t>
  </si>
  <si>
    <t>PROG DE SERV. EDUCATIVO E PROJ ESPECIAIS</t>
  </si>
  <si>
    <t>3.06.01</t>
  </si>
  <si>
    <t>3.06.01.02</t>
  </si>
  <si>
    <t>3.06.01.02.02</t>
  </si>
  <si>
    <t>3.06.01.02.02.001</t>
  </si>
  <si>
    <t>3.06.01.02.02.002</t>
  </si>
  <si>
    <t>PRESTAÇÃO DE SERVIÇOS</t>
  </si>
  <si>
    <t>3.06.01.02.06</t>
  </si>
  <si>
    <t>MANUTENÇÃO/ATUALIZAÇÃO CONTEÚDO EXPOSIT.</t>
  </si>
  <si>
    <t>3.06.01.02.06.001</t>
  </si>
  <si>
    <t>MANUTENÇÃO TÉCNICA E INSTALAÇÕES</t>
  </si>
  <si>
    <t>3.06.01.02.06.004</t>
  </si>
  <si>
    <t>MATERIAL AUXILIAR</t>
  </si>
  <si>
    <t>3.07</t>
  </si>
  <si>
    <t>PROGRAMA AÇÕES DE APOIO AO SISEM-SP</t>
  </si>
  <si>
    <t>3.07.01</t>
  </si>
  <si>
    <t>PROGRAMA DE AÇÕES DE APOIO AO SISEM-SP</t>
  </si>
  <si>
    <t>3.07.01.01</t>
  </si>
  <si>
    <t>3.07.01.01.01</t>
  </si>
  <si>
    <t>EXPOSIÇÕES ITINERANTE E/OU AÇÕES APOIO</t>
  </si>
  <si>
    <t>3.07.01.01.01.001</t>
  </si>
  <si>
    <t>EXPOSIÇÕES ITINERANTES E OUTRAS AÇÕES DE APOIO AO</t>
  </si>
  <si>
    <t>3.08</t>
  </si>
  <si>
    <t>PROGRAMA DE COMUNICAÇÃO</t>
  </si>
  <si>
    <t>3.08.01</t>
  </si>
  <si>
    <t>3.08.01.01</t>
  </si>
  <si>
    <t>3.08.01.01.01</t>
  </si>
  <si>
    <t>PLANO DE COMUNICAÇÃO E SITE</t>
  </si>
  <si>
    <t>3.08.01.01.01.038</t>
  </si>
  <si>
    <t>CLIPPING</t>
  </si>
  <si>
    <t>3.08.01.01.02</t>
  </si>
  <si>
    <t>PROJ.GRÁFICOS E MATERIAIS DE COMUNICAÇÃO</t>
  </si>
  <si>
    <t>3.08.01.01.02.040</t>
  </si>
  <si>
    <t>COMUNICAÇÃO VISUAL</t>
  </si>
  <si>
    <t>3.08.01.01.03</t>
  </si>
  <si>
    <t>ASSES DE IMPRENSA E CUSTOS DE PUBLICIDADE</t>
  </si>
  <si>
    <t>3.08.01.01.03.023</t>
  </si>
  <si>
    <t>ANÚNCIOS E PUBLICAÇÕES EM JORNAIS</t>
  </si>
  <si>
    <t>3.10</t>
  </si>
  <si>
    <t>PRGR DE EXPOSIÇÕES E PROGRAMAÇÃO CULTURAl</t>
  </si>
  <si>
    <t>3.10.01</t>
  </si>
  <si>
    <t>3.10.01.01</t>
  </si>
  <si>
    <t>3.10.01.01.01</t>
  </si>
  <si>
    <t>EXPOSIÇÕES TEMPORÁRIAS</t>
  </si>
  <si>
    <t>3.10.01.01.01.001</t>
  </si>
  <si>
    <t>3.10.01.01.02</t>
  </si>
  <si>
    <t>PROGRAMAÇÃO CULTURAL</t>
  </si>
  <si>
    <t>3.10.01.01.02.001</t>
  </si>
  <si>
    <t>3.15</t>
  </si>
  <si>
    <t>DEPRECIAÇÃO E AMORTIZAÇÃO</t>
  </si>
  <si>
    <t>3.15.01</t>
  </si>
  <si>
    <t>3.15.01.01</t>
  </si>
  <si>
    <t>3.15.01.01.01</t>
  </si>
  <si>
    <t>3.15.01.01.01.001</t>
  </si>
  <si>
    <t>DEPRECIAÇÃO</t>
  </si>
  <si>
    <t>3.15.01.01.01.002</t>
  </si>
  <si>
    <t>AMORTIZAÇÃO</t>
  </si>
  <si>
    <t>3.20</t>
  </si>
  <si>
    <t>CONTINGÊNCIAS</t>
  </si>
  <si>
    <t>3.20.01</t>
  </si>
  <si>
    <t>3.20.01.01</t>
  </si>
  <si>
    <t>3.20.01.01.01</t>
  </si>
  <si>
    <t>3.20.01.01.01.002</t>
  </si>
  <si>
    <t>3.21</t>
  </si>
  <si>
    <t>BAIXA DE IMOBILIZADO</t>
  </si>
  <si>
    <t>3.21.01</t>
  </si>
  <si>
    <t>3.21.01.01</t>
  </si>
  <si>
    <t>3.21.01.01.01</t>
  </si>
  <si>
    <t>3.21.01.01.01.001</t>
  </si>
  <si>
    <t>3.22</t>
  </si>
  <si>
    <t>VOLUNTÁRIOS/SERVIÇOS GRATUITOS</t>
  </si>
  <si>
    <t>3.22.01</t>
  </si>
  <si>
    <t>3.22.01.01</t>
  </si>
  <si>
    <t>3.22.01.01.01</t>
  </si>
  <si>
    <t>3.22.01.01.01.001</t>
  </si>
  <si>
    <t>SERVIÇOS VOLUNTÁRIOS</t>
  </si>
  <si>
    <t>3.22.01.01.01.002</t>
  </si>
  <si>
    <t>SERVIÇOS P.J - OUTROS</t>
  </si>
  <si>
    <t>3.22.01.01.01.004</t>
  </si>
  <si>
    <t>DOAÇÕES</t>
  </si>
  <si>
    <t>4</t>
  </si>
  <si>
    <t>RECEITAS</t>
  </si>
  <si>
    <t>4.01</t>
  </si>
  <si>
    <t>4.01.01</t>
  </si>
  <si>
    <t>4.01.01.01</t>
  </si>
  <si>
    <t>SECRETARIA DE ESTADO DA CULTURA</t>
  </si>
  <si>
    <t>4.01.01.01.01</t>
  </si>
  <si>
    <t>4.01.01.01.01.008</t>
  </si>
  <si>
    <t>4.01.01.02</t>
  </si>
  <si>
    <t>CAPTAÇÃO DE RECURSOS PRÓPRIOS</t>
  </si>
  <si>
    <t>4.01.01.02.01</t>
  </si>
  <si>
    <t>RECEITA - CESSÃO ONEROSA</t>
  </si>
  <si>
    <t>4.01.01.02.01.001</t>
  </si>
  <si>
    <t>4.01.01.02.01.002</t>
  </si>
  <si>
    <t>CAFÉ</t>
  </si>
  <si>
    <t>4.01.01.02.01.003</t>
  </si>
  <si>
    <t>LOCAÇÃO DE ESPAÇO PARA EVENTOS</t>
  </si>
  <si>
    <t>4.01.01.02.01.008</t>
  </si>
  <si>
    <t>CESSÃO DE IMAGEM</t>
  </si>
  <si>
    <t>4.01.01.02.02</t>
  </si>
  <si>
    <t>RECEITA - BILHETERIA</t>
  </si>
  <si>
    <t>4.01.01.02.02.001</t>
  </si>
  <si>
    <t>BILHETERIA</t>
  </si>
  <si>
    <t>4.01.01.02.04</t>
  </si>
  <si>
    <t>RECEITA - CAPTAÇÃO/PARCERIAS</t>
  </si>
  <si>
    <t>4.01.01.02.04.001</t>
  </si>
  <si>
    <t>RECEITA DE CAPTAÇÃO/PARCERIAS</t>
  </si>
  <si>
    <t>4.01.01.03</t>
  </si>
  <si>
    <t>RECEITA FINANCEIRA</t>
  </si>
  <si>
    <t>4.01.01.03.01</t>
  </si>
  <si>
    <t>4.01.01.03.01.002</t>
  </si>
  <si>
    <t>RENDIMENTOS DE APLICAÇÕES FINANCEIRAS</t>
  </si>
  <si>
    <t>4.01.01.03.01.003</t>
  </si>
  <si>
    <t>DESCONTOS OBTIDOS</t>
  </si>
  <si>
    <t>4.01.01.03.01.005</t>
  </si>
  <si>
    <t>OUTROS CRÉDITOS</t>
  </si>
  <si>
    <t>4.01.01.04</t>
  </si>
  <si>
    <t>RECEITAS NÃO OPERACIONAIS</t>
  </si>
  <si>
    <t>4.01.01.04.01</t>
  </si>
  <si>
    <t>RECUPERAÇÃO DE DESPESAS</t>
  </si>
  <si>
    <t>4.01.01.04.01.001</t>
  </si>
  <si>
    <t>DESPESAS RECUPERADAS</t>
  </si>
  <si>
    <t>4.01.01.10</t>
  </si>
  <si>
    <t>ENTRADAS DIVERSAS</t>
  </si>
  <si>
    <t>4.01.01.10.01</t>
  </si>
  <si>
    <t>4.01.01.10.01.002</t>
  </si>
  <si>
    <t>OUTRAS ENTRADAS</t>
  </si>
  <si>
    <t>4.01.01.14</t>
  </si>
  <si>
    <t>4.01.01.14.01</t>
  </si>
  <si>
    <t>4.01.01.14.01.001</t>
  </si>
  <si>
    <t>1.01.02.02.01.006</t>
  </si>
  <si>
    <t>ADIANTAMENTO A FORNECEDOR</t>
  </si>
  <si>
    <t>1.01.02.02.01.510</t>
  </si>
  <si>
    <t>3.02.01.01.07.056</t>
  </si>
  <si>
    <t>EXPOSIÇÕES</t>
  </si>
  <si>
    <t>Centro de Custo - 1205 - CG 02/2017</t>
  </si>
  <si>
    <t>1.01.01.01.06.005</t>
  </si>
  <si>
    <t>BB - Cartão de Crédito ELO 5750 - Gestão</t>
  </si>
  <si>
    <t>OUTROS</t>
  </si>
  <si>
    <t>1.01.01.01.03.006</t>
  </si>
  <si>
    <t>BB - C/C 1347-1 MINC PRONAC 193294 - 2020</t>
  </si>
  <si>
    <t>1.01.01.01.06.003</t>
  </si>
  <si>
    <t>BB - Cartão de Crédito 240994-1 Gestão</t>
  </si>
  <si>
    <t>2.01.01.03.01.003</t>
  </si>
  <si>
    <t>CONTRIBUIÇÕES SINDICAIS A RECOLHER</t>
  </si>
  <si>
    <t>3.01.01.02.01.018</t>
  </si>
  <si>
    <t>1.01.01.01.05.005</t>
  </si>
  <si>
    <t>BB Aplic RF CP Empresa Ágil 1347-1 MINC PRONAC 2020</t>
  </si>
  <si>
    <t>2.01.01.02.01.004</t>
  </si>
  <si>
    <t>PENSÃO ALIMENTÍCIA A PAGAR</t>
  </si>
  <si>
    <t>2.01.01.06.01.001</t>
  </si>
  <si>
    <t>ADIANTAMENTO DE CLIENTE</t>
  </si>
  <si>
    <t>3.02.01.01.07.086</t>
  </si>
  <si>
    <t>LOCAÇÃO DE EQUIPAMENTOS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</si>
</sst>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4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8"/>
      <color rgb="FF000000"/>
      <name val="Arial"/>
      <family val="2"/>
    </font>
    <font>
      <b/>
      <sz val="7"/>
      <color rgb="FF000000"/>
      <name val="Arial"/>
      <family val="2"/>
    </font>
    <font>
      <sz val="7"/>
      <color rgb="FF0000FF"/>
      <name val="Arial"/>
      <family val="2"/>
    </font>
    <font>
      <sz val="7"/>
      <color rgb="FF000000"/>
      <name val="Arial"/>
      <family val="2"/>
    </font>
    <font>
      <sz val="1"/>
      <color rgb="FF000000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b/>
      <sz val="12"/>
      <color rgb="FF000000"/>
      <name val="Arial"/>
      <family val="2"/>
    </font>
    <font>
      <sz val="10"/>
      <name val="Segoe UI"/>
      <family val="2"/>
    </font>
    <font>
      <sz val="11"/>
      <color indexed="8"/>
      <name val="Calibri"/>
      <family val="2"/>
    </font>
    <font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7"/>
      <color theme="1"/>
      <name val="Arial"/>
      <family val="2"/>
    </font>
    <font>
      <sz val="11"/>
      <color indexed="8"/>
      <name val="Calibri"/>
      <family val="2"/>
    </font>
    <font>
      <b/>
      <sz val="10"/>
      <name val="Segoe U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63">
    <xf numFmtId="0" fontId="0" fillId="0" borderId="0"/>
    <xf numFmtId="0" fontId="19" fillId="0" borderId="0"/>
    <xf numFmtId="164" fontId="20" fillId="0" borderId="0" applyFont="0" applyFill="0" applyBorder="0" applyAlignment="0" applyProtection="0"/>
    <xf numFmtId="0" fontId="20" fillId="0" borderId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18" fillId="0" borderId="0"/>
    <xf numFmtId="0" fontId="30" fillId="0" borderId="0">
      <alignment horizontal="left" vertical="top"/>
    </xf>
    <xf numFmtId="0" fontId="31" fillId="0" borderId="0">
      <alignment horizontal="right" vertical="top"/>
    </xf>
    <xf numFmtId="0" fontId="30" fillId="0" borderId="0">
      <alignment horizontal="left" vertical="top"/>
    </xf>
    <xf numFmtId="0" fontId="32" fillId="0" borderId="0">
      <alignment horizontal="left" vertical="top"/>
    </xf>
    <xf numFmtId="0" fontId="32" fillId="0" borderId="0">
      <alignment horizontal="right" vertical="top"/>
    </xf>
    <xf numFmtId="0" fontId="33" fillId="0" borderId="0">
      <alignment horizontal="left" vertical="top"/>
    </xf>
    <xf numFmtId="0" fontId="33" fillId="0" borderId="0">
      <alignment horizontal="right" vertical="top"/>
    </xf>
    <xf numFmtId="0" fontId="34" fillId="0" borderId="0">
      <alignment horizontal="left" vertical="top"/>
    </xf>
    <xf numFmtId="0" fontId="34" fillId="0" borderId="0">
      <alignment horizontal="right" vertical="top"/>
    </xf>
    <xf numFmtId="0" fontId="35" fillId="0" borderId="0">
      <alignment horizontal="left" vertical="top"/>
    </xf>
    <xf numFmtId="0" fontId="36" fillId="0" borderId="0">
      <alignment horizontal="left" vertical="top"/>
    </xf>
    <xf numFmtId="0" fontId="37" fillId="0" borderId="0">
      <alignment horizontal="left" vertical="top"/>
    </xf>
    <xf numFmtId="0" fontId="38" fillId="0" borderId="0">
      <alignment horizontal="right" vertical="top"/>
    </xf>
    <xf numFmtId="0" fontId="38" fillId="0" borderId="0">
      <alignment horizontal="right" vertical="top"/>
    </xf>
    <xf numFmtId="0" fontId="37" fillId="0" borderId="0">
      <alignment horizontal="center"/>
    </xf>
    <xf numFmtId="0" fontId="35" fillId="0" borderId="0">
      <alignment horizontal="left" vertical="center"/>
    </xf>
    <xf numFmtId="0" fontId="35" fillId="0" borderId="0">
      <alignment horizontal="right" vertical="center"/>
    </xf>
    <xf numFmtId="0" fontId="38" fillId="0" borderId="0">
      <alignment horizontal="center" vertical="top"/>
    </xf>
    <xf numFmtId="0" fontId="17" fillId="0" borderId="0"/>
    <xf numFmtId="0" fontId="16" fillId="0" borderId="0"/>
    <xf numFmtId="164" fontId="15" fillId="0" borderId="0" applyFont="0" applyFill="0" applyBorder="0" applyAlignment="0" applyProtection="0"/>
    <xf numFmtId="0" fontId="15" fillId="0" borderId="0"/>
    <xf numFmtId="0" fontId="39" fillId="0" borderId="0">
      <alignment horizontal="center" vertical="top"/>
    </xf>
    <xf numFmtId="0" fontId="33" fillId="0" borderId="0">
      <alignment horizontal="left" vertical="top"/>
    </xf>
    <xf numFmtId="0" fontId="34" fillId="0" borderId="0">
      <alignment horizontal="left" vertical="top"/>
    </xf>
    <xf numFmtId="0" fontId="35" fillId="0" borderId="0">
      <alignment horizontal="left" vertical="top"/>
    </xf>
    <xf numFmtId="164" fontId="14" fillId="0" borderId="0" applyFont="0" applyFill="0" applyBorder="0" applyAlignment="0" applyProtection="0"/>
    <xf numFmtId="0" fontId="14" fillId="0" borderId="0"/>
    <xf numFmtId="164" fontId="13" fillId="0" borderId="0" applyFont="0" applyFill="0" applyBorder="0" applyAlignment="0" applyProtection="0"/>
    <xf numFmtId="0" fontId="13" fillId="0" borderId="0"/>
    <xf numFmtId="164" fontId="12" fillId="0" borderId="0" applyFont="0" applyFill="0" applyBorder="0" applyAlignment="0" applyProtection="0"/>
    <xf numFmtId="0" fontId="12" fillId="0" borderId="0"/>
    <xf numFmtId="0" fontId="11" fillId="0" borderId="0"/>
    <xf numFmtId="164" fontId="11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38" fillId="0" borderId="0">
      <alignment horizontal="center" vertical="top"/>
    </xf>
    <xf numFmtId="164" fontId="8" fillId="0" borderId="0" applyFont="0" applyFill="0" applyBorder="0" applyAlignment="0" applyProtection="0"/>
    <xf numFmtId="0" fontId="8" fillId="0" borderId="0"/>
    <xf numFmtId="0" fontId="7" fillId="0" borderId="0"/>
    <xf numFmtId="164" fontId="7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41" fillId="0" borderId="0" applyFill="0" applyProtection="0"/>
    <xf numFmtId="0" fontId="46" fillId="0" borderId="0" applyFill="0" applyProtection="0"/>
  </cellStyleXfs>
  <cellXfs count="266">
    <xf numFmtId="0" fontId="0" fillId="0" borderId="0" xfId="0"/>
    <xf numFmtId="0" fontId="26" fillId="0" borderId="0" xfId="0" applyFont="1"/>
    <xf numFmtId="0" fontId="27" fillId="0" borderId="0" xfId="0" applyFont="1"/>
    <xf numFmtId="0" fontId="26" fillId="0" borderId="0" xfId="1" applyFont="1" applyAlignment="1">
      <alignment horizontal="left"/>
    </xf>
    <xf numFmtId="0" fontId="27" fillId="0" borderId="0" xfId="1" applyFont="1"/>
    <xf numFmtId="0" fontId="28" fillId="2" borderId="1" xfId="0" applyFont="1" applyFill="1" applyBorder="1" applyAlignment="1" applyProtection="1">
      <alignment vertical="top" wrapText="1" readingOrder="1"/>
      <protection locked="0"/>
    </xf>
    <xf numFmtId="0" fontId="25" fillId="2" borderId="1" xfId="0" applyFont="1" applyFill="1" applyBorder="1" applyAlignment="1" applyProtection="1">
      <alignment vertical="top" wrapText="1" readingOrder="1"/>
      <protection locked="0"/>
    </xf>
    <xf numFmtId="0" fontId="25" fillId="0" borderId="2" xfId="3" applyFont="1" applyBorder="1" applyAlignment="1" applyProtection="1">
      <alignment horizontal="left" vertical="top" wrapText="1"/>
      <protection locked="0"/>
    </xf>
    <xf numFmtId="0" fontId="25" fillId="0" borderId="2" xfId="3" applyFont="1" applyBorder="1" applyAlignment="1" applyProtection="1">
      <alignment vertical="top" wrapText="1" readingOrder="1"/>
      <protection locked="0"/>
    </xf>
    <xf numFmtId="0" fontId="27" fillId="3" borderId="0" xfId="3" applyFont="1" applyFill="1" applyAlignment="1">
      <alignment vertical="center"/>
    </xf>
    <xf numFmtId="0" fontId="28" fillId="0" borderId="2" xfId="3" applyFont="1" applyBorder="1" applyAlignment="1" applyProtection="1">
      <alignment horizontal="left" vertical="top" wrapText="1"/>
      <protection locked="0"/>
    </xf>
    <xf numFmtId="0" fontId="28" fillId="0" borderId="2" xfId="3" applyFont="1" applyBorder="1" applyAlignment="1" applyProtection="1">
      <alignment vertical="top" wrapText="1" readingOrder="1"/>
      <protection locked="0"/>
    </xf>
    <xf numFmtId="0" fontId="28" fillId="3" borderId="2" xfId="3" applyFont="1" applyFill="1" applyBorder="1" applyAlignment="1" applyProtection="1">
      <alignment vertical="top" wrapText="1" readingOrder="1"/>
      <protection locked="0"/>
    </xf>
    <xf numFmtId="0" fontId="25" fillId="3" borderId="2" xfId="3" applyFont="1" applyFill="1" applyBorder="1" applyAlignment="1" applyProtection="1">
      <alignment vertical="top" wrapText="1" readingOrder="1"/>
      <protection locked="0"/>
    </xf>
    <xf numFmtId="0" fontId="28" fillId="3" borderId="2" xfId="3" applyFont="1" applyFill="1" applyBorder="1" applyAlignment="1" applyProtection="1">
      <alignment horizontal="left" vertical="top" wrapText="1"/>
      <protection locked="0"/>
    </xf>
    <xf numFmtId="0" fontId="28" fillId="0" borderId="0" xfId="3" applyFont="1" applyAlignment="1" applyProtection="1">
      <alignment horizontal="left" vertical="top" wrapText="1"/>
      <protection locked="0"/>
    </xf>
    <xf numFmtId="0" fontId="24" fillId="4" borderId="2" xfId="3" applyFont="1" applyFill="1" applyBorder="1" applyAlignment="1">
      <alignment vertical="center"/>
    </xf>
    <xf numFmtId="0" fontId="26" fillId="3" borderId="0" xfId="3" applyFont="1" applyFill="1" applyAlignment="1">
      <alignment horizontal="center" vertical="center"/>
    </xf>
    <xf numFmtId="0" fontId="26" fillId="3" borderId="0" xfId="3" applyFont="1" applyFill="1" applyAlignment="1">
      <alignment vertical="center"/>
    </xf>
    <xf numFmtId="0" fontId="26" fillId="0" borderId="0" xfId="3" applyFont="1" applyAlignment="1">
      <alignment vertical="center"/>
    </xf>
    <xf numFmtId="0" fontId="27" fillId="3" borderId="2" xfId="3" applyFont="1" applyFill="1" applyBorder="1" applyAlignment="1">
      <alignment horizontal="left" vertical="center"/>
    </xf>
    <xf numFmtId="0" fontId="27" fillId="0" borderId="2" xfId="3" applyFont="1" applyBorder="1" applyAlignment="1">
      <alignment horizontal="left" vertical="center" wrapText="1"/>
    </xf>
    <xf numFmtId="0" fontId="27" fillId="0" borderId="3" xfId="3" applyFont="1" applyBorder="1" applyAlignment="1">
      <alignment vertical="center" wrapText="1"/>
    </xf>
    <xf numFmtId="0" fontId="24" fillId="4" borderId="2" xfId="3" applyFont="1" applyFill="1" applyBorder="1" applyAlignment="1">
      <alignment horizontal="left" vertical="center"/>
    </xf>
    <xf numFmtId="0" fontId="24" fillId="0" borderId="0" xfId="1" applyFont="1"/>
    <xf numFmtId="0" fontId="26" fillId="3" borderId="0" xfId="3" applyFont="1" applyFill="1"/>
    <xf numFmtId="0" fontId="27" fillId="3" borderId="0" xfId="3" applyFont="1" applyFill="1"/>
    <xf numFmtId="0" fontId="26" fillId="3" borderId="0" xfId="3" applyFont="1" applyFill="1" applyAlignment="1">
      <alignment horizontal="center"/>
    </xf>
    <xf numFmtId="0" fontId="29" fillId="0" borderId="0" xfId="3" applyFont="1" applyAlignment="1" applyProtection="1">
      <alignment vertical="top" wrapText="1" readingOrder="1"/>
      <protection locked="0"/>
    </xf>
    <xf numFmtId="0" fontId="26" fillId="3" borderId="0" xfId="3" applyFont="1" applyFill="1" applyAlignment="1">
      <alignment horizontal="left"/>
    </xf>
    <xf numFmtId="0" fontId="25" fillId="2" borderId="1" xfId="0" applyFont="1" applyFill="1" applyBorder="1" applyAlignment="1" applyProtection="1">
      <alignment vertical="center" wrapText="1" readingOrder="1"/>
      <protection locked="0"/>
    </xf>
    <xf numFmtId="10" fontId="26" fillId="0" borderId="0" xfId="5" applyNumberFormat="1" applyFont="1"/>
    <xf numFmtId="10" fontId="27" fillId="0" borderId="0" xfId="5" applyNumberFormat="1" applyFont="1"/>
    <xf numFmtId="10" fontId="27" fillId="0" borderId="0" xfId="5" applyNumberFormat="1" applyFont="1" applyBorder="1" applyAlignment="1">
      <alignment horizontal="center"/>
    </xf>
    <xf numFmtId="10" fontId="25" fillId="2" borderId="1" xfId="5" applyNumberFormat="1" applyFont="1" applyFill="1" applyBorder="1" applyAlignment="1" applyProtection="1">
      <alignment horizontal="center" vertical="center" wrapText="1" readingOrder="1"/>
      <protection locked="0"/>
    </xf>
    <xf numFmtId="10" fontId="27" fillId="0" borderId="2" xfId="5" applyNumberFormat="1" applyFont="1" applyFill="1" applyBorder="1" applyAlignment="1">
      <alignment horizontal="center" vertical="center"/>
    </xf>
    <xf numFmtId="10" fontId="26" fillId="0" borderId="2" xfId="5" applyNumberFormat="1" applyFont="1" applyFill="1" applyBorder="1" applyAlignment="1">
      <alignment horizontal="center" vertical="center"/>
    </xf>
    <xf numFmtId="10" fontId="26" fillId="3" borderId="2" xfId="5" applyNumberFormat="1" applyFont="1" applyFill="1" applyBorder="1" applyAlignment="1">
      <alignment horizontal="center" vertical="center"/>
    </xf>
    <xf numFmtId="10" fontId="27" fillId="3" borderId="2" xfId="5" applyNumberFormat="1" applyFont="1" applyFill="1" applyBorder="1" applyAlignment="1">
      <alignment horizontal="center" vertical="center"/>
    </xf>
    <xf numFmtId="10" fontId="28" fillId="2" borderId="1" xfId="5" applyNumberFormat="1" applyFont="1" applyFill="1" applyBorder="1" applyAlignment="1" applyProtection="1">
      <alignment vertical="top" wrapText="1" readingOrder="1"/>
      <protection locked="0"/>
    </xf>
    <xf numFmtId="10" fontId="24" fillId="0" borderId="2" xfId="5" applyNumberFormat="1" applyFont="1" applyFill="1" applyBorder="1" applyAlignment="1">
      <alignment horizontal="center" vertical="center" wrapText="1"/>
    </xf>
    <xf numFmtId="10" fontId="27" fillId="0" borderId="2" xfId="5" applyNumberFormat="1" applyFont="1" applyFill="1" applyBorder="1" applyAlignment="1">
      <alignment horizontal="center" vertical="center" wrapText="1"/>
    </xf>
    <xf numFmtId="10" fontId="26" fillId="0" borderId="2" xfId="5" applyNumberFormat="1" applyFont="1" applyFill="1" applyBorder="1" applyAlignment="1">
      <alignment horizontal="center" vertical="center" wrapText="1"/>
    </xf>
    <xf numFmtId="10" fontId="27" fillId="4" borderId="2" xfId="5" applyNumberFormat="1" applyFont="1" applyFill="1" applyBorder="1" applyAlignment="1">
      <alignment horizontal="center" vertical="center"/>
    </xf>
    <xf numFmtId="10" fontId="24" fillId="4" borderId="2" xfId="5" applyNumberFormat="1" applyFont="1" applyFill="1" applyBorder="1" applyAlignment="1">
      <alignment horizontal="center" vertical="center"/>
    </xf>
    <xf numFmtId="10" fontId="28" fillId="0" borderId="0" xfId="5" applyNumberFormat="1" applyFont="1" applyAlignment="1" applyProtection="1">
      <alignment horizontal="center" vertical="center" wrapText="1" readingOrder="1"/>
      <protection locked="0"/>
    </xf>
    <xf numFmtId="10" fontId="26" fillId="0" borderId="0" xfId="5" applyNumberFormat="1" applyFont="1" applyAlignment="1">
      <alignment horizontal="center"/>
    </xf>
    <xf numFmtId="10" fontId="26" fillId="0" borderId="0" xfId="5" applyNumberFormat="1" applyFont="1" applyFill="1" applyAlignment="1">
      <alignment horizontal="center"/>
    </xf>
    <xf numFmtId="164" fontId="25" fillId="2" borderId="1" xfId="6" applyFont="1" applyFill="1" applyBorder="1" applyAlignment="1" applyProtection="1">
      <alignment horizontal="left" vertical="center" wrapText="1" readingOrder="1"/>
      <protection locked="0"/>
    </xf>
    <xf numFmtId="0" fontId="27" fillId="0" borderId="0" xfId="3" applyFont="1" applyAlignment="1">
      <alignment vertical="center"/>
    </xf>
    <xf numFmtId="0" fontId="32" fillId="0" borderId="4" xfId="11" quotePrefix="1" applyBorder="1">
      <alignment horizontal="left" vertical="top"/>
    </xf>
    <xf numFmtId="0" fontId="32" fillId="0" borderId="4" xfId="11" quotePrefix="1" applyBorder="1" applyAlignment="1">
      <alignment vertical="top"/>
    </xf>
    <xf numFmtId="0" fontId="32" fillId="0" borderId="4" xfId="11" applyBorder="1" applyAlignment="1">
      <alignment vertical="top"/>
    </xf>
    <xf numFmtId="0" fontId="32" fillId="0" borderId="4" xfId="12" quotePrefix="1" applyBorder="1" applyAlignment="1">
      <alignment vertical="top"/>
    </xf>
    <xf numFmtId="0" fontId="6" fillId="0" borderId="0" xfId="51"/>
    <xf numFmtId="0" fontId="39" fillId="0" borderId="0" xfId="30" quotePrefix="1" applyAlignment="1">
      <alignment vertical="top"/>
    </xf>
    <xf numFmtId="0" fontId="39" fillId="0" borderId="0" xfId="30" applyAlignment="1">
      <alignment vertical="top"/>
    </xf>
    <xf numFmtId="0" fontId="33" fillId="0" borderId="0" xfId="31" quotePrefix="1">
      <alignment horizontal="left" vertical="top"/>
    </xf>
    <xf numFmtId="0" fontId="33" fillId="0" borderId="0" xfId="31" quotePrefix="1" applyAlignment="1">
      <alignment vertical="top"/>
    </xf>
    <xf numFmtId="0" fontId="33" fillId="0" borderId="0" xfId="31" applyAlignment="1">
      <alignment vertical="top"/>
    </xf>
    <xf numFmtId="164" fontId="33" fillId="0" borderId="0" xfId="52" quotePrefix="1" applyFont="1" applyAlignment="1">
      <alignment vertical="top"/>
    </xf>
    <xf numFmtId="0" fontId="30" fillId="0" borderId="0" xfId="10" quotePrefix="1">
      <alignment horizontal="left" vertical="top"/>
    </xf>
    <xf numFmtId="0" fontId="30" fillId="0" borderId="0" xfId="10" quotePrefix="1" applyAlignment="1">
      <alignment vertical="top"/>
    </xf>
    <xf numFmtId="0" fontId="30" fillId="0" borderId="0" xfId="10" applyAlignment="1">
      <alignment vertical="top"/>
    </xf>
    <xf numFmtId="0" fontId="34" fillId="0" borderId="0" xfId="32" quotePrefix="1">
      <alignment horizontal="left" vertical="top"/>
    </xf>
    <xf numFmtId="0" fontId="34" fillId="0" borderId="0" xfId="32" quotePrefix="1" applyAlignment="1">
      <alignment vertical="top"/>
    </xf>
    <xf numFmtId="164" fontId="34" fillId="0" borderId="0" xfId="52" quotePrefix="1" applyFont="1" applyAlignment="1">
      <alignment vertical="top"/>
    </xf>
    <xf numFmtId="0" fontId="35" fillId="0" borderId="0" xfId="33" quotePrefix="1">
      <alignment horizontal="left" vertical="top"/>
    </xf>
    <xf numFmtId="0" fontId="35" fillId="0" borderId="0" xfId="33" quotePrefix="1" applyAlignment="1">
      <alignment vertical="top"/>
    </xf>
    <xf numFmtId="164" fontId="35" fillId="0" borderId="0" xfId="52" applyFont="1" applyAlignment="1">
      <alignment vertical="top"/>
    </xf>
    <xf numFmtId="164" fontId="33" fillId="0" borderId="0" xfId="52" applyFont="1" applyAlignment="1">
      <alignment vertical="top"/>
    </xf>
    <xf numFmtId="0" fontId="32" fillId="0" borderId="4" xfId="11" quotePrefix="1" applyBorder="1" applyAlignment="1">
      <alignment horizontal="left" vertical="top" wrapText="1"/>
    </xf>
    <xf numFmtId="0" fontId="32" fillId="0" borderId="4" xfId="12" quotePrefix="1" applyBorder="1" applyAlignment="1">
      <alignment vertical="top" wrapText="1"/>
    </xf>
    <xf numFmtId="0" fontId="5" fillId="0" borderId="0" xfId="53" applyAlignment="1">
      <alignment wrapText="1"/>
    </xf>
    <xf numFmtId="0" fontId="39" fillId="0" borderId="0" xfId="30" quotePrefix="1" applyAlignment="1">
      <alignment vertical="top" wrapText="1"/>
    </xf>
    <xf numFmtId="0" fontId="39" fillId="0" borderId="0" xfId="30" applyAlignment="1">
      <alignment vertical="top" wrapText="1"/>
    </xf>
    <xf numFmtId="0" fontId="33" fillId="0" borderId="0" xfId="31" quotePrefix="1" applyAlignment="1">
      <alignment horizontal="left" vertical="top" wrapText="1"/>
    </xf>
    <xf numFmtId="164" fontId="33" fillId="0" borderId="0" xfId="54" quotePrefix="1" applyFont="1" applyAlignment="1">
      <alignment vertical="top"/>
    </xf>
    <xf numFmtId="0" fontId="34" fillId="0" borderId="0" xfId="32" quotePrefix="1" applyAlignment="1">
      <alignment horizontal="left" vertical="top" wrapText="1"/>
    </xf>
    <xf numFmtId="164" fontId="34" fillId="0" borderId="0" xfId="54" quotePrefix="1" applyFont="1" applyAlignment="1">
      <alignment vertical="top"/>
    </xf>
    <xf numFmtId="0" fontId="35" fillId="0" borderId="0" xfId="33" quotePrefix="1" applyAlignment="1">
      <alignment horizontal="left" vertical="top" wrapText="1"/>
    </xf>
    <xf numFmtId="164" fontId="35" fillId="0" borderId="0" xfId="54" quotePrefix="1" applyFont="1" applyAlignment="1">
      <alignment vertical="top"/>
    </xf>
    <xf numFmtId="164" fontId="35" fillId="0" borderId="0" xfId="54" applyFont="1" applyAlignment="1">
      <alignment vertical="top"/>
    </xf>
    <xf numFmtId="164" fontId="33" fillId="0" borderId="0" xfId="54" applyFont="1" applyAlignment="1">
      <alignment vertical="top"/>
    </xf>
    <xf numFmtId="0" fontId="32" fillId="0" borderId="4" xfId="11" applyBorder="1">
      <alignment horizontal="left" vertical="top"/>
    </xf>
    <xf numFmtId="0" fontId="5" fillId="0" borderId="0" xfId="53"/>
    <xf numFmtId="164" fontId="33" fillId="0" borderId="0" xfId="54" quotePrefix="1" applyFont="1" applyAlignment="1">
      <alignment horizontal="left" vertical="top"/>
    </xf>
    <xf numFmtId="164" fontId="33" fillId="0" borderId="0" xfId="54" applyFont="1" applyAlignment="1">
      <alignment horizontal="left" vertical="top"/>
    </xf>
    <xf numFmtId="164" fontId="30" fillId="0" borderId="0" xfId="54" quotePrefix="1" applyFont="1" applyAlignment="1">
      <alignment horizontal="left" vertical="top"/>
    </xf>
    <xf numFmtId="164" fontId="30" fillId="0" borderId="0" xfId="54" applyFont="1" applyAlignment="1">
      <alignment horizontal="left" vertical="top"/>
    </xf>
    <xf numFmtId="164" fontId="34" fillId="0" borderId="0" xfId="54" quotePrefix="1" applyFont="1" applyAlignment="1">
      <alignment horizontal="left" vertical="top"/>
    </xf>
    <xf numFmtId="164" fontId="34" fillId="0" borderId="0" xfId="54" applyFont="1" applyAlignment="1">
      <alignment horizontal="left" vertical="top"/>
    </xf>
    <xf numFmtId="0" fontId="4" fillId="0" borderId="0" xfId="55"/>
    <xf numFmtId="164" fontId="33" fillId="0" borderId="0" xfId="56" quotePrefix="1" applyFont="1" applyAlignment="1">
      <alignment vertical="top"/>
    </xf>
    <xf numFmtId="164" fontId="34" fillId="0" borderId="0" xfId="56" quotePrefix="1" applyFont="1" applyAlignment="1">
      <alignment vertical="top"/>
    </xf>
    <xf numFmtId="164" fontId="35" fillId="0" borderId="0" xfId="56" applyFont="1" applyAlignment="1">
      <alignment vertical="top"/>
    </xf>
    <xf numFmtId="164" fontId="33" fillId="0" borderId="0" xfId="56" applyFont="1" applyAlignment="1">
      <alignment vertical="top"/>
    </xf>
    <xf numFmtId="0" fontId="3" fillId="0" borderId="0" xfId="1" applyFont="1"/>
    <xf numFmtId="0" fontId="26" fillId="0" borderId="2" xfId="3" applyFont="1" applyBorder="1" applyAlignment="1" applyProtection="1">
      <alignment vertical="top" wrapText="1" readingOrder="1"/>
      <protection locked="0"/>
    </xf>
    <xf numFmtId="0" fontId="26" fillId="0" borderId="2" xfId="3" applyFont="1" applyBorder="1" applyAlignment="1" applyProtection="1">
      <alignment horizontal="left" vertical="top" wrapText="1"/>
      <protection locked="0"/>
    </xf>
    <xf numFmtId="0" fontId="2" fillId="0" borderId="0" xfId="57" applyAlignment="1">
      <alignment wrapText="1"/>
    </xf>
    <xf numFmtId="164" fontId="33" fillId="0" borderId="0" xfId="58" quotePrefix="1" applyFont="1" applyAlignment="1">
      <alignment horizontal="left" vertical="top"/>
    </xf>
    <xf numFmtId="164" fontId="33" fillId="0" borderId="0" xfId="58" quotePrefix="1" applyFont="1" applyAlignment="1">
      <alignment vertical="top"/>
    </xf>
    <xf numFmtId="164" fontId="33" fillId="0" borderId="0" xfId="58" applyFont="1" applyAlignment="1">
      <alignment vertical="top"/>
    </xf>
    <xf numFmtId="164" fontId="30" fillId="0" borderId="0" xfId="58" quotePrefix="1" applyFont="1" applyAlignment="1">
      <alignment horizontal="left" vertical="top"/>
    </xf>
    <xf numFmtId="164" fontId="30" fillId="0" borderId="0" xfId="58" quotePrefix="1" applyFont="1" applyAlignment="1">
      <alignment vertical="top"/>
    </xf>
    <xf numFmtId="164" fontId="30" fillId="0" borderId="0" xfId="58" applyFont="1" applyAlignment="1">
      <alignment vertical="top"/>
    </xf>
    <xf numFmtId="164" fontId="34" fillId="0" borderId="0" xfId="58" quotePrefix="1" applyFont="1" applyAlignment="1">
      <alignment horizontal="left" vertical="top"/>
    </xf>
    <xf numFmtId="164" fontId="34" fillId="0" borderId="0" xfId="58" quotePrefix="1" applyFont="1" applyAlignment="1">
      <alignment vertical="top"/>
    </xf>
    <xf numFmtId="164" fontId="34" fillId="0" borderId="0" xfId="58" applyFont="1" applyAlignment="1">
      <alignment vertical="top"/>
    </xf>
    <xf numFmtId="164" fontId="35" fillId="0" borderId="0" xfId="58" quotePrefix="1" applyFont="1" applyAlignment="1">
      <alignment horizontal="left" vertical="top"/>
    </xf>
    <xf numFmtId="164" fontId="35" fillId="0" borderId="0" xfId="58" quotePrefix="1" applyFont="1" applyAlignment="1">
      <alignment vertical="top"/>
    </xf>
    <xf numFmtId="164" fontId="35" fillId="0" borderId="0" xfId="58" applyFont="1" applyAlignment="1">
      <alignment vertical="top"/>
    </xf>
    <xf numFmtId="164" fontId="33" fillId="0" borderId="0" xfId="58" quotePrefix="1" applyFont="1" applyFill="1" applyAlignment="1">
      <alignment vertical="top"/>
    </xf>
    <xf numFmtId="164" fontId="34" fillId="0" borderId="0" xfId="58" quotePrefix="1" applyFont="1" applyFill="1" applyAlignment="1">
      <alignment vertical="top"/>
    </xf>
    <xf numFmtId="164" fontId="35" fillId="0" borderId="0" xfId="58" applyFont="1" applyFill="1" applyAlignment="1">
      <alignment vertical="top"/>
    </xf>
    <xf numFmtId="164" fontId="33" fillId="0" borderId="0" xfId="58" applyFont="1" applyFill="1" applyAlignment="1">
      <alignment vertical="top"/>
    </xf>
    <xf numFmtId="0" fontId="1" fillId="0" borderId="0" xfId="59" applyAlignment="1">
      <alignment wrapText="1"/>
    </xf>
    <xf numFmtId="164" fontId="33" fillId="0" borderId="0" xfId="60" quotePrefix="1" applyFont="1" applyAlignment="1">
      <alignment vertical="top"/>
    </xf>
    <xf numFmtId="164" fontId="33" fillId="0" borderId="0" xfId="60" applyFont="1" applyAlignment="1">
      <alignment vertical="top"/>
    </xf>
    <xf numFmtId="164" fontId="30" fillId="0" borderId="0" xfId="60" quotePrefix="1" applyFont="1" applyAlignment="1">
      <alignment horizontal="left" vertical="top"/>
    </xf>
    <xf numFmtId="164" fontId="30" fillId="0" borderId="0" xfId="60" quotePrefix="1" applyFont="1" applyAlignment="1">
      <alignment vertical="top"/>
    </xf>
    <xf numFmtId="164" fontId="30" fillId="0" borderId="0" xfId="60" applyFont="1" applyAlignment="1">
      <alignment vertical="top"/>
    </xf>
    <xf numFmtId="164" fontId="34" fillId="0" borderId="0" xfId="60" quotePrefix="1" applyFont="1" applyAlignment="1">
      <alignment vertical="top"/>
    </xf>
    <xf numFmtId="164" fontId="35" fillId="0" borderId="0" xfId="60" quotePrefix="1" applyFont="1" applyAlignment="1">
      <alignment vertical="top"/>
    </xf>
    <xf numFmtId="164" fontId="35" fillId="0" borderId="0" xfId="60" applyFont="1" applyAlignment="1">
      <alignment vertical="top"/>
    </xf>
    <xf numFmtId="164" fontId="27" fillId="3" borderId="0" xfId="3" applyNumberFormat="1" applyFont="1" applyFill="1" applyAlignment="1">
      <alignment vertical="center"/>
    </xf>
    <xf numFmtId="0" fontId="41" fillId="0" borderId="0" xfId="61" applyFill="1" applyProtection="1"/>
    <xf numFmtId="0" fontId="33" fillId="0" borderId="0" xfId="11" quotePrefix="1" applyFont="1">
      <alignment horizontal="left" vertical="top"/>
    </xf>
    <xf numFmtId="0" fontId="33" fillId="0" borderId="0" xfId="11" quotePrefix="1" applyFont="1" applyAlignment="1">
      <alignment vertical="top"/>
    </xf>
    <xf numFmtId="0" fontId="33" fillId="0" borderId="0" xfId="11" applyFont="1" applyAlignment="1">
      <alignment vertical="top"/>
    </xf>
    <xf numFmtId="164" fontId="33" fillId="0" borderId="0" xfId="6" quotePrefix="1" applyFont="1" applyBorder="1" applyAlignment="1">
      <alignment vertical="top"/>
    </xf>
    <xf numFmtId="0" fontId="35" fillId="0" borderId="0" xfId="12" applyFont="1" applyAlignment="1">
      <alignment vertical="top"/>
    </xf>
    <xf numFmtId="0" fontId="43" fillId="0" borderId="0" xfId="0" applyFont="1"/>
    <xf numFmtId="0" fontId="33" fillId="0" borderId="0" xfId="30" quotePrefix="1" applyFont="1" applyAlignment="1">
      <alignment vertical="top"/>
    </xf>
    <xf numFmtId="0" fontId="33" fillId="0" borderId="0" xfId="30" applyFont="1" applyAlignment="1">
      <alignment vertical="top"/>
    </xf>
    <xf numFmtId="164" fontId="33" fillId="0" borderId="0" xfId="6" applyFont="1" applyBorder="1" applyAlignment="1">
      <alignment vertical="top"/>
    </xf>
    <xf numFmtId="0" fontId="35" fillId="0" borderId="0" xfId="30" applyFont="1" applyAlignment="1">
      <alignment vertical="top"/>
    </xf>
    <xf numFmtId="0" fontId="35" fillId="0" borderId="0" xfId="15" applyFont="1" applyAlignment="1">
      <alignment vertical="top"/>
    </xf>
    <xf numFmtId="0" fontId="35" fillId="0" borderId="0" xfId="10" quotePrefix="1" applyFont="1">
      <alignment horizontal="left" vertical="top"/>
    </xf>
    <xf numFmtId="0" fontId="35" fillId="0" borderId="0" xfId="10" quotePrefix="1" applyFont="1" applyAlignment="1">
      <alignment vertical="top"/>
    </xf>
    <xf numFmtId="0" fontId="35" fillId="0" borderId="0" xfId="10" applyFont="1" applyAlignment="1">
      <alignment vertical="top"/>
    </xf>
    <xf numFmtId="164" fontId="34" fillId="0" borderId="0" xfId="6" quotePrefix="1" applyFont="1" applyBorder="1" applyAlignment="1">
      <alignment vertical="top"/>
    </xf>
    <xf numFmtId="0" fontId="34" fillId="0" borderId="0" xfId="17" applyFont="1" applyAlignment="1">
      <alignment vertical="top"/>
    </xf>
    <xf numFmtId="164" fontId="35" fillId="0" borderId="0" xfId="6" applyFont="1" applyBorder="1" applyAlignment="1">
      <alignment vertical="top"/>
    </xf>
    <xf numFmtId="0" fontId="35" fillId="0" borderId="0" xfId="33" applyAlignment="1">
      <alignment vertical="top"/>
    </xf>
    <xf numFmtId="0" fontId="35" fillId="0" borderId="0" xfId="31" applyFont="1" applyAlignment="1">
      <alignment vertical="top"/>
    </xf>
    <xf numFmtId="164" fontId="35" fillId="0" borderId="0" xfId="15" applyNumberFormat="1" applyFont="1" applyAlignment="1">
      <alignment vertical="top"/>
    </xf>
    <xf numFmtId="164" fontId="43" fillId="0" borderId="0" xfId="6" applyFont="1" applyBorder="1" applyAlignment="1"/>
    <xf numFmtId="0" fontId="33" fillId="0" borderId="4" xfId="11" quotePrefix="1" applyFont="1" applyBorder="1" applyAlignment="1">
      <alignment horizontal="left" vertical="top" wrapText="1"/>
    </xf>
    <xf numFmtId="0" fontId="33" fillId="0" borderId="4" xfId="11" quotePrefix="1" applyFont="1" applyBorder="1" applyAlignment="1">
      <alignment vertical="top"/>
    </xf>
    <xf numFmtId="0" fontId="33" fillId="0" borderId="4" xfId="11" applyFont="1" applyBorder="1" applyAlignment="1">
      <alignment vertical="top"/>
    </xf>
    <xf numFmtId="0" fontId="33" fillId="0" borderId="4" xfId="11" applyFont="1" applyBorder="1" applyAlignment="1">
      <alignment vertical="top" wrapText="1"/>
    </xf>
    <xf numFmtId="164" fontId="33" fillId="0" borderId="4" xfId="6" quotePrefix="1" applyFont="1" applyBorder="1" applyAlignment="1">
      <alignment vertical="top" wrapText="1"/>
    </xf>
    <xf numFmtId="0" fontId="33" fillId="0" borderId="4" xfId="12" applyFont="1" applyBorder="1" applyAlignment="1">
      <alignment vertical="top" wrapText="1"/>
    </xf>
    <xf numFmtId="0" fontId="43" fillId="0" borderId="0" xfId="0" applyFont="1" applyAlignment="1">
      <alignment wrapText="1"/>
    </xf>
    <xf numFmtId="0" fontId="33" fillId="0" borderId="0" xfId="31" applyAlignment="1">
      <alignment vertical="top" wrapText="1"/>
    </xf>
    <xf numFmtId="164" fontId="33" fillId="0" borderId="0" xfId="6" quotePrefix="1" applyFont="1" applyAlignment="1">
      <alignment vertical="top" wrapText="1"/>
    </xf>
    <xf numFmtId="0" fontId="33" fillId="0" borderId="0" xfId="15" applyFont="1" applyAlignment="1">
      <alignment vertical="top" wrapText="1"/>
    </xf>
    <xf numFmtId="0" fontId="34" fillId="0" borderId="0" xfId="32" quotePrefix="1" applyAlignment="1">
      <alignment vertical="top" wrapText="1"/>
    </xf>
    <xf numFmtId="164" fontId="34" fillId="0" borderId="0" xfId="6" quotePrefix="1" applyFont="1" applyAlignment="1">
      <alignment vertical="top" wrapText="1"/>
    </xf>
    <xf numFmtId="0" fontId="34" fillId="0" borderId="0" xfId="17" applyFont="1" applyAlignment="1">
      <alignment vertical="top" wrapText="1"/>
    </xf>
    <xf numFmtId="0" fontId="35" fillId="0" borderId="0" xfId="33" quotePrefix="1" applyAlignment="1">
      <alignment vertical="top" wrapText="1"/>
    </xf>
    <xf numFmtId="164" fontId="35" fillId="0" borderId="0" xfId="6" applyFont="1" applyAlignment="1">
      <alignment vertical="top" wrapText="1"/>
    </xf>
    <xf numFmtId="0" fontId="35" fillId="0" borderId="0" xfId="33" applyAlignment="1">
      <alignment vertical="top" wrapText="1"/>
    </xf>
    <xf numFmtId="164" fontId="33" fillId="0" borderId="0" xfId="15" applyNumberFormat="1" applyFont="1" applyAlignment="1">
      <alignment vertical="top" wrapText="1"/>
    </xf>
    <xf numFmtId="164" fontId="33" fillId="0" borderId="0" xfId="6" applyFont="1" applyAlignment="1">
      <alignment vertical="top" wrapText="1"/>
    </xf>
    <xf numFmtId="164" fontId="43" fillId="0" borderId="0" xfId="6" applyFont="1" applyAlignment="1">
      <alignment wrapText="1"/>
    </xf>
    <xf numFmtId="164" fontId="44" fillId="0" borderId="0" xfId="6" quotePrefix="1" applyFont="1" applyAlignment="1">
      <alignment vertical="top" wrapText="1"/>
    </xf>
    <xf numFmtId="0" fontId="34" fillId="0" borderId="0" xfId="32" applyAlignment="1">
      <alignment vertical="top" wrapText="1"/>
    </xf>
    <xf numFmtId="0" fontId="33" fillId="0" borderId="4" xfId="11" quotePrefix="1" applyFont="1" applyBorder="1" applyAlignment="1">
      <alignment horizontal="left" vertical="center"/>
    </xf>
    <xf numFmtId="0" fontId="33" fillId="0" borderId="4" xfId="11" quotePrefix="1" applyFont="1" applyBorder="1" applyAlignment="1">
      <alignment vertical="center"/>
    </xf>
    <xf numFmtId="0" fontId="33" fillId="0" borderId="4" xfId="11" applyFont="1" applyBorder="1" applyAlignment="1">
      <alignment vertical="center"/>
    </xf>
    <xf numFmtId="164" fontId="33" fillId="0" borderId="4" xfId="6" quotePrefix="1" applyFont="1" applyBorder="1" applyAlignment="1">
      <alignment vertical="center"/>
    </xf>
    <xf numFmtId="0" fontId="33" fillId="0" borderId="4" xfId="12" applyFont="1" applyBorder="1" applyAlignment="1">
      <alignment vertical="center"/>
    </xf>
    <xf numFmtId="0" fontId="45" fillId="0" borderId="0" xfId="0" applyFont="1" applyAlignment="1">
      <alignment vertical="center"/>
    </xf>
    <xf numFmtId="0" fontId="33" fillId="0" borderId="0" xfId="31" quotePrefix="1" applyAlignment="1">
      <alignment horizontal="left" vertical="center"/>
    </xf>
    <xf numFmtId="0" fontId="33" fillId="0" borderId="0" xfId="31" quotePrefix="1" applyAlignment="1">
      <alignment vertical="center"/>
    </xf>
    <xf numFmtId="0" fontId="33" fillId="0" borderId="0" xfId="31" applyAlignment="1">
      <alignment vertical="center"/>
    </xf>
    <xf numFmtId="164" fontId="33" fillId="0" borderId="0" xfId="6" quotePrefix="1" applyFont="1" applyAlignment="1">
      <alignment vertical="center"/>
    </xf>
    <xf numFmtId="0" fontId="33" fillId="0" borderId="0" xfId="15" applyFont="1" applyAlignment="1">
      <alignment vertical="center"/>
    </xf>
    <xf numFmtId="0" fontId="35" fillId="0" borderId="0" xfId="10" quotePrefix="1" applyFont="1" applyAlignment="1">
      <alignment horizontal="left" vertical="center"/>
    </xf>
    <xf numFmtId="0" fontId="35" fillId="0" borderId="0" xfId="10" quotePrefix="1" applyFont="1" applyAlignment="1">
      <alignment vertical="center"/>
    </xf>
    <xf numFmtId="0" fontId="35" fillId="0" borderId="0" xfId="10" applyFont="1" applyAlignment="1">
      <alignment vertical="center"/>
    </xf>
    <xf numFmtId="0" fontId="34" fillId="0" borderId="0" xfId="32" quotePrefix="1" applyAlignment="1">
      <alignment horizontal="left" vertical="center"/>
    </xf>
    <xf numFmtId="0" fontId="34" fillId="0" borderId="0" xfId="32" quotePrefix="1" applyAlignment="1">
      <alignment vertical="center"/>
    </xf>
    <xf numFmtId="0" fontId="34" fillId="0" borderId="0" xfId="32" applyAlignment="1">
      <alignment vertical="center"/>
    </xf>
    <xf numFmtId="164" fontId="34" fillId="0" borderId="0" xfId="6" quotePrefix="1" applyFont="1" applyAlignment="1">
      <alignment vertical="center"/>
    </xf>
    <xf numFmtId="0" fontId="34" fillId="0" borderId="0" xfId="17" applyFont="1" applyAlignment="1">
      <alignment vertical="center"/>
    </xf>
    <xf numFmtId="0" fontId="35" fillId="0" borderId="0" xfId="33" quotePrefix="1" applyAlignment="1">
      <alignment horizontal="left" vertical="center"/>
    </xf>
    <xf numFmtId="0" fontId="35" fillId="0" borderId="0" xfId="33" quotePrefix="1" applyAlignment="1">
      <alignment vertical="center"/>
    </xf>
    <xf numFmtId="0" fontId="35" fillId="0" borderId="0" xfId="33" applyAlignment="1">
      <alignment vertical="center"/>
    </xf>
    <xf numFmtId="164" fontId="35" fillId="0" borderId="0" xfId="6" applyFont="1" applyAlignment="1">
      <alignment vertical="center"/>
    </xf>
    <xf numFmtId="164" fontId="33" fillId="0" borderId="0" xfId="6" applyFont="1" applyAlignment="1">
      <alignment vertical="center"/>
    </xf>
    <xf numFmtId="164" fontId="45" fillId="0" borderId="0" xfId="6" applyFont="1" applyAlignment="1">
      <alignment vertical="center"/>
    </xf>
    <xf numFmtId="164" fontId="45" fillId="0" borderId="0" xfId="0" applyNumberFormat="1" applyFont="1" applyAlignment="1">
      <alignment vertical="center"/>
    </xf>
    <xf numFmtId="10" fontId="1" fillId="0" borderId="2" xfId="5" applyNumberFormat="1" applyFont="1" applyFill="1" applyBorder="1" applyAlignment="1">
      <alignment horizontal="center" vertical="center"/>
    </xf>
    <xf numFmtId="0" fontId="1" fillId="0" borderId="0" xfId="1" applyFont="1"/>
    <xf numFmtId="0" fontId="32" fillId="0" borderId="4" xfId="11" quotePrefix="1" applyBorder="1" applyAlignment="1">
      <alignment vertical="center"/>
    </xf>
    <xf numFmtId="0" fontId="32" fillId="0" borderId="4" xfId="11" applyBorder="1" applyAlignment="1">
      <alignment vertical="center"/>
    </xf>
    <xf numFmtId="0" fontId="32" fillId="0" borderId="4" xfId="12" applyBorder="1" applyAlignment="1">
      <alignment vertical="top" wrapText="1"/>
    </xf>
    <xf numFmtId="0" fontId="0" fillId="0" borderId="0" xfId="0" applyAlignment="1">
      <alignment wrapText="1"/>
    </xf>
    <xf numFmtId="4" fontId="44" fillId="0" borderId="0" xfId="15" quotePrefix="1" applyNumberFormat="1" applyFont="1" applyAlignment="1">
      <alignment vertical="top"/>
    </xf>
    <xf numFmtId="0" fontId="34" fillId="0" borderId="0" xfId="15" applyAlignment="1">
      <alignment vertical="top" wrapText="1"/>
    </xf>
    <xf numFmtId="0" fontId="30" fillId="0" borderId="0" xfId="10" quotePrefix="1" applyAlignment="1">
      <alignment horizontal="left" vertical="center"/>
    </xf>
    <xf numFmtId="0" fontId="30" fillId="0" borderId="0" xfId="10" quotePrefix="1" applyAlignment="1">
      <alignment vertical="center"/>
    </xf>
    <xf numFmtId="0" fontId="30" fillId="0" borderId="0" xfId="10" applyAlignment="1">
      <alignment vertical="center"/>
    </xf>
    <xf numFmtId="4" fontId="34" fillId="0" borderId="0" xfId="15" quotePrefix="1" applyNumberFormat="1" applyAlignment="1">
      <alignment vertical="top"/>
    </xf>
    <xf numFmtId="0" fontId="35" fillId="0" borderId="0" xfId="17" applyAlignment="1">
      <alignment vertical="top" wrapText="1"/>
    </xf>
    <xf numFmtId="4" fontId="35" fillId="0" borderId="0" xfId="17" quotePrefix="1" applyNumberFormat="1" applyAlignment="1">
      <alignment vertical="top"/>
    </xf>
    <xf numFmtId="0" fontId="0" fillId="0" borderId="0" xfId="0" applyAlignment="1">
      <alignment vertical="center"/>
    </xf>
    <xf numFmtId="0" fontId="32" fillId="0" borderId="4" xfId="11" quotePrefix="1" applyBorder="1" applyAlignment="1">
      <alignment horizontal="left" vertical="center"/>
    </xf>
    <xf numFmtId="164" fontId="32" fillId="0" borderId="4" xfId="6" quotePrefix="1" applyFont="1" applyBorder="1" applyAlignment="1">
      <alignment vertical="center"/>
    </xf>
    <xf numFmtId="0" fontId="32" fillId="0" borderId="4" xfId="12" applyBorder="1" applyAlignment="1">
      <alignment vertical="top"/>
    </xf>
    <xf numFmtId="0" fontId="34" fillId="0" borderId="0" xfId="15" applyAlignment="1">
      <alignment vertical="top"/>
    </xf>
    <xf numFmtId="0" fontId="35" fillId="0" borderId="0" xfId="17" applyAlignment="1">
      <alignment vertical="top"/>
    </xf>
    <xf numFmtId="164" fontId="0" fillId="0" borderId="0" xfId="6" applyFont="1" applyAlignment="1">
      <alignment vertical="center"/>
    </xf>
    <xf numFmtId="164" fontId="0" fillId="0" borderId="0" xfId="0" applyNumberFormat="1" applyAlignment="1">
      <alignment wrapText="1"/>
    </xf>
    <xf numFmtId="0" fontId="25" fillId="0" borderId="0" xfId="3" applyFont="1" applyAlignment="1" applyProtection="1">
      <alignment horizontal="left" vertical="top" wrapText="1"/>
      <protection locked="0"/>
    </xf>
    <xf numFmtId="0" fontId="25" fillId="0" borderId="0" xfId="3" applyFont="1" applyAlignment="1" applyProtection="1">
      <alignment vertical="top" wrapText="1" readingOrder="1"/>
      <protection locked="0"/>
    </xf>
    <xf numFmtId="10" fontId="27" fillId="0" borderId="0" xfId="5" applyNumberFormat="1" applyFont="1" applyFill="1" applyBorder="1" applyAlignment="1">
      <alignment horizontal="center" vertical="center"/>
    </xf>
    <xf numFmtId="43" fontId="27" fillId="0" borderId="0" xfId="6" applyNumberFormat="1" applyFont="1" applyFill="1" applyBorder="1" applyAlignment="1">
      <alignment horizontal="center" vertical="center"/>
    </xf>
    <xf numFmtId="43" fontId="26" fillId="0" borderId="0" xfId="6" applyNumberFormat="1" applyFont="1"/>
    <xf numFmtId="43" fontId="27" fillId="0" borderId="0" xfId="6" applyNumberFormat="1" applyFont="1"/>
    <xf numFmtId="43" fontId="27" fillId="0" borderId="0" xfId="6" applyNumberFormat="1" applyFont="1" applyBorder="1" applyAlignment="1">
      <alignment horizontal="center"/>
    </xf>
    <xf numFmtId="43" fontId="25" fillId="2" borderId="1" xfId="6" applyNumberFormat="1" applyFont="1" applyFill="1" applyBorder="1" applyAlignment="1" applyProtection="1">
      <alignment horizontal="center" vertical="center" wrapText="1" readingOrder="1"/>
      <protection locked="0"/>
    </xf>
    <xf numFmtId="43" fontId="27" fillId="0" borderId="2" xfId="6" applyNumberFormat="1" applyFont="1" applyFill="1" applyBorder="1" applyAlignment="1">
      <alignment horizontal="center" vertical="center"/>
    </xf>
    <xf numFmtId="43" fontId="26" fillId="0" borderId="2" xfId="6" applyNumberFormat="1" applyFont="1" applyFill="1" applyBorder="1" applyAlignment="1">
      <alignment horizontal="center" vertical="center"/>
    </xf>
    <xf numFmtId="43" fontId="27" fillId="3" borderId="2" xfId="6" applyNumberFormat="1" applyFont="1" applyFill="1" applyBorder="1" applyAlignment="1">
      <alignment horizontal="center" vertical="center"/>
    </xf>
    <xf numFmtId="43" fontId="26" fillId="3" borderId="2" xfId="6" applyNumberFormat="1" applyFont="1" applyFill="1" applyBorder="1" applyAlignment="1">
      <alignment horizontal="center" vertical="center"/>
    </xf>
    <xf numFmtId="43" fontId="28" fillId="2" borderId="1" xfId="6" applyNumberFormat="1" applyFont="1" applyFill="1" applyBorder="1" applyAlignment="1" applyProtection="1">
      <alignment vertical="top" wrapText="1" readingOrder="1"/>
      <protection locked="0"/>
    </xf>
    <xf numFmtId="43" fontId="24" fillId="0" borderId="2" xfId="6" applyNumberFormat="1" applyFont="1" applyFill="1" applyBorder="1" applyAlignment="1">
      <alignment horizontal="center" vertical="center" wrapText="1"/>
    </xf>
    <xf numFmtId="43" fontId="27" fillId="0" borderId="2" xfId="6" applyNumberFormat="1" applyFont="1" applyFill="1" applyBorder="1" applyAlignment="1">
      <alignment horizontal="center" vertical="center" wrapText="1"/>
    </xf>
    <xf numFmtId="43" fontId="1" fillId="0" borderId="2" xfId="6" applyNumberFormat="1" applyFont="1" applyFill="1" applyBorder="1" applyAlignment="1">
      <alignment horizontal="center" vertical="center"/>
    </xf>
    <xf numFmtId="43" fontId="26" fillId="0" borderId="2" xfId="6" applyNumberFormat="1" applyFont="1" applyFill="1" applyBorder="1" applyAlignment="1">
      <alignment horizontal="center" vertical="center" wrapText="1"/>
    </xf>
    <xf numFmtId="43" fontId="27" fillId="4" borderId="2" xfId="6" applyNumberFormat="1" applyFont="1" applyFill="1" applyBorder="1" applyAlignment="1">
      <alignment horizontal="center" vertical="center"/>
    </xf>
    <xf numFmtId="43" fontId="0" fillId="0" borderId="0" xfId="6" applyNumberFormat="1" applyFont="1"/>
    <xf numFmtId="43" fontId="24" fillId="4" borderId="2" xfId="6" applyNumberFormat="1" applyFont="1" applyFill="1" applyBorder="1" applyAlignment="1">
      <alignment horizontal="center" vertical="center"/>
    </xf>
    <xf numFmtId="43" fontId="26" fillId="0" borderId="2" xfId="6" applyNumberFormat="1" applyFont="1" applyBorder="1" applyAlignment="1">
      <alignment horizontal="center" vertical="center"/>
    </xf>
    <xf numFmtId="43" fontId="28" fillId="0" borderId="0" xfId="6" applyNumberFormat="1" applyFont="1" applyAlignment="1" applyProtection="1">
      <alignment horizontal="center" vertical="center" wrapText="1" readingOrder="1"/>
      <protection locked="0"/>
    </xf>
    <xf numFmtId="43" fontId="26" fillId="0" borderId="0" xfId="6" applyNumberFormat="1" applyFont="1" applyAlignment="1">
      <alignment horizontal="center"/>
    </xf>
    <xf numFmtId="43" fontId="27" fillId="0" borderId="2" xfId="6" applyNumberFormat="1" applyFont="1" applyBorder="1" applyAlignment="1">
      <alignment horizontal="center" vertical="center"/>
    </xf>
    <xf numFmtId="43" fontId="26" fillId="3" borderId="0" xfId="6" applyNumberFormat="1" applyFont="1" applyFill="1" applyAlignment="1">
      <alignment horizontal="center"/>
    </xf>
    <xf numFmtId="43" fontId="26" fillId="0" borderId="0" xfId="6" applyNumberFormat="1" applyFont="1" applyFill="1" applyAlignment="1">
      <alignment horizontal="center"/>
    </xf>
    <xf numFmtId="43" fontId="40" fillId="0" borderId="2" xfId="2" applyNumberFormat="1" applyFont="1" applyFill="1" applyBorder="1" applyAlignment="1">
      <alignment horizontal="center" vertical="center"/>
    </xf>
    <xf numFmtId="43" fontId="26" fillId="0" borderId="2" xfId="6" applyNumberFormat="1" applyFont="1" applyFill="1" applyBorder="1" applyAlignment="1">
      <alignment vertical="center"/>
    </xf>
    <xf numFmtId="43" fontId="0" fillId="0" borderId="0" xfId="0" applyNumberFormat="1"/>
    <xf numFmtId="164" fontId="47" fillId="3" borderId="2" xfId="2" applyFont="1" applyFill="1" applyBorder="1" applyAlignment="1">
      <alignment horizontal="center" vertical="center"/>
    </xf>
    <xf numFmtId="0" fontId="48" fillId="0" borderId="2" xfId="0" applyFont="1" applyBorder="1" applyAlignment="1">
      <alignment horizontal="left" vertical="top" wrapText="1"/>
    </xf>
    <xf numFmtId="0" fontId="48" fillId="0" borderId="2" xfId="0" applyFont="1" applyBorder="1" applyAlignment="1">
      <alignment vertical="top" readingOrder="1"/>
    </xf>
    <xf numFmtId="164" fontId="26" fillId="0" borderId="2" xfId="6" applyFont="1" applyFill="1" applyBorder="1" applyAlignment="1">
      <alignment horizontal="center" vertical="center"/>
    </xf>
    <xf numFmtId="164" fontId="33" fillId="0" borderId="0" xfId="6" quotePrefix="1" applyFont="1" applyAlignment="1">
      <alignment vertical="top"/>
    </xf>
    <xf numFmtId="164" fontId="34" fillId="0" borderId="0" xfId="6" quotePrefix="1" applyFont="1" applyAlignment="1">
      <alignment vertical="top"/>
    </xf>
    <xf numFmtId="164" fontId="35" fillId="0" borderId="0" xfId="6" applyFont="1" applyAlignment="1">
      <alignment vertical="top"/>
    </xf>
    <xf numFmtId="164" fontId="33" fillId="0" borderId="0" xfId="6" applyFont="1" applyAlignment="1">
      <alignment vertical="top"/>
    </xf>
    <xf numFmtId="0" fontId="33" fillId="0" borderId="4" xfId="11" quotePrefix="1" applyFont="1" applyBorder="1">
      <alignment horizontal="left" vertical="top"/>
    </xf>
    <xf numFmtId="164" fontId="33" fillId="0" borderId="4" xfId="6" quotePrefix="1" applyFont="1" applyBorder="1" applyAlignment="1">
      <alignment vertical="top"/>
    </xf>
    <xf numFmtId="0" fontId="33" fillId="0" borderId="4" xfId="12" applyFont="1" applyBorder="1" applyAlignment="1">
      <alignment vertical="top"/>
    </xf>
    <xf numFmtId="164" fontId="43" fillId="0" borderId="0" xfId="6" applyFont="1" applyAlignment="1"/>
    <xf numFmtId="43" fontId="24" fillId="0" borderId="0" xfId="1" applyNumberFormat="1" applyFont="1"/>
    <xf numFmtId="43" fontId="26" fillId="3" borderId="0" xfId="3" applyNumberFormat="1" applyFont="1" applyFill="1" applyAlignment="1">
      <alignment vertical="center"/>
    </xf>
    <xf numFmtId="43" fontId="35" fillId="0" borderId="0" xfId="17" applyNumberFormat="1" applyAlignment="1">
      <alignment vertical="top"/>
    </xf>
    <xf numFmtId="4" fontId="43" fillId="0" borderId="0" xfId="0" applyNumberFormat="1" applyFont="1" applyAlignment="1">
      <alignment wrapText="1"/>
    </xf>
    <xf numFmtId="43" fontId="34" fillId="0" borderId="0" xfId="15" applyNumberFormat="1" applyAlignment="1">
      <alignment vertical="top"/>
    </xf>
    <xf numFmtId="0" fontId="32" fillId="0" borderId="4" xfId="11" quotePrefix="1" applyBorder="1" applyAlignment="1">
      <alignment horizontal="left" vertical="top" wrapText="1"/>
    </xf>
    <xf numFmtId="0" fontId="32" fillId="0" borderId="4" xfId="11" applyBorder="1" applyAlignment="1">
      <alignment horizontal="left" vertical="top" wrapText="1"/>
    </xf>
  </cellXfs>
  <cellStyles count="63">
    <cellStyle name="Normal" xfId="0" builtinId="0"/>
    <cellStyle name="Normal 10" xfId="40" xr:uid="{00000000-0005-0000-0000-000001000000}"/>
    <cellStyle name="Normal 11" xfId="42" xr:uid="{00000000-0005-0000-0000-000002000000}"/>
    <cellStyle name="Normal 12" xfId="45" xr:uid="{00000000-0005-0000-0000-000003000000}"/>
    <cellStyle name="Normal 13" xfId="48" xr:uid="{00000000-0005-0000-0000-000004000000}"/>
    <cellStyle name="Normal 14" xfId="49" xr:uid="{00000000-0005-0000-0000-000005000000}"/>
    <cellStyle name="Normal 15" xfId="51" xr:uid="{00000000-0005-0000-0000-000006000000}"/>
    <cellStyle name="Normal 16" xfId="53" xr:uid="{00000000-0005-0000-0000-000007000000}"/>
    <cellStyle name="Normal 17" xfId="55" xr:uid="{00000000-0005-0000-0000-000008000000}"/>
    <cellStyle name="Normal 18" xfId="57" xr:uid="{00000000-0005-0000-0000-000009000000}"/>
    <cellStyle name="Normal 19" xfId="59" xr:uid="{00000000-0005-0000-0000-00000A000000}"/>
    <cellStyle name="Normal 2" xfId="1" xr:uid="{00000000-0005-0000-0000-00000B000000}"/>
    <cellStyle name="Normal 2 2" xfId="3" xr:uid="{00000000-0005-0000-0000-00000C000000}"/>
    <cellStyle name="Normal 20" xfId="61" xr:uid="{00000000-0005-0000-0000-00000D000000}"/>
    <cellStyle name="Normal 21" xfId="62" xr:uid="{00000000-0005-0000-0000-00000E000000}"/>
    <cellStyle name="Normal 3" xfId="7" xr:uid="{00000000-0005-0000-0000-00000F000000}"/>
    <cellStyle name="Normal 4" xfId="26" xr:uid="{00000000-0005-0000-0000-000010000000}"/>
    <cellStyle name="Normal 5" xfId="27" xr:uid="{00000000-0005-0000-0000-000011000000}"/>
    <cellStyle name="Normal 6" xfId="29" xr:uid="{00000000-0005-0000-0000-000012000000}"/>
    <cellStyle name="Normal 7" xfId="35" xr:uid="{00000000-0005-0000-0000-000013000000}"/>
    <cellStyle name="Normal 8" xfId="37" xr:uid="{00000000-0005-0000-0000-000014000000}"/>
    <cellStyle name="Normal 9" xfId="39" xr:uid="{00000000-0005-0000-0000-000015000000}"/>
    <cellStyle name="Porcentagem" xfId="5" builtinId="5"/>
    <cellStyle name="Porcentagem 2" xfId="4" xr:uid="{00000000-0005-0000-0000-000017000000}"/>
    <cellStyle name="S0" xfId="9" xr:uid="{00000000-0005-0000-0000-000018000000}"/>
    <cellStyle name="S1" xfId="10" xr:uid="{00000000-0005-0000-0000-000019000000}"/>
    <cellStyle name="S10" xfId="20" xr:uid="{00000000-0005-0000-0000-00001A000000}"/>
    <cellStyle name="S10 2" xfId="33" xr:uid="{00000000-0005-0000-0000-00001B000000}"/>
    <cellStyle name="S11" xfId="18" xr:uid="{00000000-0005-0000-0000-00001C000000}"/>
    <cellStyle name="S12" xfId="19" xr:uid="{00000000-0005-0000-0000-00001D000000}"/>
    <cellStyle name="S13" xfId="21" xr:uid="{00000000-0005-0000-0000-00001E000000}"/>
    <cellStyle name="S14" xfId="22" xr:uid="{00000000-0005-0000-0000-00001F000000}"/>
    <cellStyle name="S15" xfId="23" xr:uid="{00000000-0005-0000-0000-000020000000}"/>
    <cellStyle name="S16" xfId="24" xr:uid="{00000000-0005-0000-0000-000021000000}"/>
    <cellStyle name="S17" xfId="25" xr:uid="{00000000-0005-0000-0000-000022000000}"/>
    <cellStyle name="S18" xfId="46" xr:uid="{00000000-0005-0000-0000-000023000000}"/>
    <cellStyle name="S2" xfId="8" xr:uid="{00000000-0005-0000-0000-000024000000}"/>
    <cellStyle name="S3" xfId="11" xr:uid="{00000000-0005-0000-0000-000025000000}"/>
    <cellStyle name="S4" xfId="12" xr:uid="{00000000-0005-0000-0000-000026000000}"/>
    <cellStyle name="S5" xfId="13" xr:uid="{00000000-0005-0000-0000-000027000000}"/>
    <cellStyle name="S5 2" xfId="30" xr:uid="{00000000-0005-0000-0000-000028000000}"/>
    <cellStyle name="S6" xfId="14" xr:uid="{00000000-0005-0000-0000-000029000000}"/>
    <cellStyle name="S6 2" xfId="31" xr:uid="{00000000-0005-0000-0000-00002A000000}"/>
    <cellStyle name="S7" xfId="15" xr:uid="{00000000-0005-0000-0000-00002B000000}"/>
    <cellStyle name="S8" xfId="16" xr:uid="{00000000-0005-0000-0000-00002C000000}"/>
    <cellStyle name="S8 2" xfId="32" xr:uid="{00000000-0005-0000-0000-00002D000000}"/>
    <cellStyle name="S9" xfId="17" xr:uid="{00000000-0005-0000-0000-00002E000000}"/>
    <cellStyle name="Vírgula" xfId="6" builtinId="3"/>
    <cellStyle name="Vírgula 10" xfId="47" xr:uid="{00000000-0005-0000-0000-000030000000}"/>
    <cellStyle name="Vírgula 11" xfId="50" xr:uid="{00000000-0005-0000-0000-000031000000}"/>
    <cellStyle name="Vírgula 12" xfId="52" xr:uid="{00000000-0005-0000-0000-000032000000}"/>
    <cellStyle name="Vírgula 13" xfId="54" xr:uid="{00000000-0005-0000-0000-000033000000}"/>
    <cellStyle name="Vírgula 14" xfId="56" xr:uid="{00000000-0005-0000-0000-000034000000}"/>
    <cellStyle name="Vírgula 15" xfId="58" xr:uid="{00000000-0005-0000-0000-000035000000}"/>
    <cellStyle name="Vírgula 16" xfId="60" xr:uid="{00000000-0005-0000-0000-000036000000}"/>
    <cellStyle name="Vírgula 2" xfId="2" xr:uid="{00000000-0005-0000-0000-000037000000}"/>
    <cellStyle name="Vírgula 3" xfId="28" xr:uid="{00000000-0005-0000-0000-000038000000}"/>
    <cellStyle name="Vírgula 4" xfId="34" xr:uid="{00000000-0005-0000-0000-000039000000}"/>
    <cellStyle name="Vírgula 5" xfId="36" xr:uid="{00000000-0005-0000-0000-00003A000000}"/>
    <cellStyle name="Vírgula 6" xfId="38" xr:uid="{00000000-0005-0000-0000-00003B000000}"/>
    <cellStyle name="Vírgula 7" xfId="41" xr:uid="{00000000-0005-0000-0000-00003C000000}"/>
    <cellStyle name="Vírgula 8" xfId="43" xr:uid="{00000000-0005-0000-0000-00003D000000}"/>
    <cellStyle name="Vírgula 9" xfId="44" xr:uid="{00000000-0005-0000-0000-00003E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666666"/>
      <rgbColor rgb="0033333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r&#231;ado%20x%20Realizado%20-%20Museu%2002.2017%20-%2008.202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doxRealizado"/>
      <sheetName val="Out"/>
      <sheetName val="Set"/>
      <sheetName val="Ago"/>
      <sheetName val="Jul"/>
      <sheetName val="Jun"/>
      <sheetName val="Mai"/>
      <sheetName val="Abr"/>
      <sheetName val="Mar"/>
      <sheetName val="Fev"/>
      <sheetName val="Jan"/>
    </sheetNames>
    <sheetDataSet>
      <sheetData sheetId="0"/>
      <sheetData sheetId="1">
        <row r="206">
          <cell r="L206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</sheetPr>
  <dimension ref="A1:Z198"/>
  <sheetViews>
    <sheetView showGridLines="0" tabSelected="1" zoomScale="90" zoomScaleNormal="90" zoomScaleSheetLayoutView="7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N10" sqref="N10"/>
    </sheetView>
  </sheetViews>
  <sheetFormatPr defaultColWidth="9.109375" defaultRowHeight="14.4" outlineLevelCol="1" x14ac:dyDescent="0.3"/>
  <cols>
    <col min="1" max="1" width="10.109375" style="29" customWidth="1"/>
    <col min="2" max="2" width="58.109375" style="25" customWidth="1"/>
    <col min="3" max="3" width="16.33203125" style="243" customWidth="1"/>
    <col min="4" max="7" width="15" style="243" hidden="1" customWidth="1" outlineLevel="1"/>
    <col min="8" max="8" width="15" style="243" customWidth="1" outlineLevel="1"/>
    <col min="9" max="9" width="15.6640625" style="47" customWidth="1" outlineLevel="1"/>
    <col min="10" max="13" width="15" style="243" hidden="1" customWidth="1" outlineLevel="1"/>
    <col min="14" max="14" width="15" style="243" customWidth="1" outlineLevel="1"/>
    <col min="15" max="15" width="18" style="47" customWidth="1" outlineLevel="1"/>
    <col min="16" max="19" width="15" style="243" hidden="1" customWidth="1" outlineLevel="1"/>
    <col min="20" max="20" width="15" style="243" customWidth="1" outlineLevel="1"/>
    <col min="21" max="21" width="18.33203125" style="47" bestFit="1" customWidth="1"/>
    <col min="22" max="22" width="15" style="243" customWidth="1" outlineLevel="1"/>
    <col min="23" max="23" width="18.33203125" style="47" bestFit="1" customWidth="1"/>
    <col min="24" max="24" width="14.88671875" style="25" bestFit="1" customWidth="1"/>
    <col min="25" max="16384" width="9.109375" style="25"/>
  </cols>
  <sheetData>
    <row r="1" spans="1:24" s="1" customFormat="1" x14ac:dyDescent="0.3">
      <c r="A1" s="2" t="s">
        <v>0</v>
      </c>
      <c r="C1" s="222"/>
      <c r="D1" s="221"/>
      <c r="E1" s="221"/>
      <c r="F1" s="221"/>
      <c r="G1" s="221"/>
      <c r="H1" s="221"/>
      <c r="I1" s="31"/>
      <c r="J1" s="221"/>
      <c r="K1" s="221"/>
      <c r="L1" s="221"/>
      <c r="M1" s="221"/>
      <c r="N1" s="221"/>
      <c r="O1" s="31"/>
      <c r="P1" s="221"/>
      <c r="Q1" s="221"/>
      <c r="R1" s="221"/>
      <c r="S1" s="221"/>
      <c r="T1" s="221"/>
      <c r="U1" s="31"/>
      <c r="V1" s="221"/>
      <c r="W1" s="31"/>
    </row>
    <row r="2" spans="1:24" s="1" customFormat="1" x14ac:dyDescent="0.3">
      <c r="A2" s="1" t="s">
        <v>1</v>
      </c>
      <c r="C2" s="222" t="s">
        <v>2</v>
      </c>
      <c r="D2" s="222"/>
      <c r="E2" s="222"/>
      <c r="F2" s="222"/>
      <c r="G2" s="222"/>
      <c r="H2" s="222"/>
      <c r="I2" s="31"/>
      <c r="J2" s="222"/>
      <c r="K2" s="222"/>
      <c r="L2" s="222"/>
      <c r="M2" s="222"/>
      <c r="N2" s="222"/>
      <c r="O2" s="31"/>
      <c r="P2" s="222"/>
      <c r="Q2" s="222"/>
      <c r="R2" s="222"/>
      <c r="S2" s="222"/>
      <c r="T2" s="222"/>
      <c r="U2" s="31"/>
      <c r="V2" s="222"/>
      <c r="W2" s="31"/>
    </row>
    <row r="3" spans="1:24" s="1" customFormat="1" x14ac:dyDescent="0.3">
      <c r="A3" s="1" t="s">
        <v>3</v>
      </c>
      <c r="C3" s="223" t="s">
        <v>4</v>
      </c>
      <c r="D3" s="223"/>
      <c r="E3" s="223"/>
      <c r="F3" s="223"/>
      <c r="G3" s="223"/>
      <c r="H3" s="223"/>
      <c r="I3" s="32"/>
      <c r="J3" s="223"/>
      <c r="K3" s="223"/>
      <c r="L3" s="223"/>
      <c r="M3" s="223"/>
      <c r="N3" s="223"/>
      <c r="O3" s="32"/>
      <c r="P3" s="223"/>
      <c r="Q3" s="223"/>
      <c r="R3" s="223"/>
      <c r="S3" s="223"/>
      <c r="T3" s="223"/>
      <c r="U3" s="32"/>
      <c r="V3" s="223"/>
      <c r="W3" s="32"/>
    </row>
    <row r="4" spans="1:24" s="97" customFormat="1" x14ac:dyDescent="0.3">
      <c r="A4" s="3"/>
      <c r="B4" s="4"/>
      <c r="C4" s="224"/>
      <c r="D4" s="224"/>
      <c r="E4" s="224"/>
      <c r="F4" s="224"/>
      <c r="G4" s="224"/>
      <c r="H4" s="224"/>
      <c r="I4" s="33"/>
      <c r="J4" s="224"/>
      <c r="K4" s="224"/>
      <c r="L4" s="224"/>
      <c r="M4" s="224"/>
      <c r="N4" s="224"/>
      <c r="O4" s="33"/>
      <c r="P4" s="224"/>
      <c r="Q4" s="224"/>
      <c r="R4" s="224"/>
      <c r="S4" s="224"/>
      <c r="T4" s="224"/>
      <c r="U4" s="33"/>
      <c r="V4" s="224"/>
      <c r="W4" s="33"/>
      <c r="X4" s="197"/>
    </row>
    <row r="5" spans="1:24" s="1" customFormat="1" ht="43.2" x14ac:dyDescent="0.3">
      <c r="A5" s="5"/>
      <c r="B5" s="30" t="s">
        <v>5</v>
      </c>
      <c r="C5" s="225" t="s">
        <v>6</v>
      </c>
      <c r="D5" s="225" t="s">
        <v>7</v>
      </c>
      <c r="E5" s="225" t="s">
        <v>8</v>
      </c>
      <c r="F5" s="225" t="s">
        <v>9</v>
      </c>
      <c r="G5" s="225" t="s">
        <v>10</v>
      </c>
      <c r="H5" s="225" t="s">
        <v>11</v>
      </c>
      <c r="I5" s="34" t="s">
        <v>12</v>
      </c>
      <c r="J5" s="225" t="s">
        <v>13</v>
      </c>
      <c r="K5" s="225" t="s">
        <v>14</v>
      </c>
      <c r="L5" s="225" t="s">
        <v>15</v>
      </c>
      <c r="M5" s="225" t="s">
        <v>16</v>
      </c>
      <c r="N5" s="225" t="s">
        <v>17</v>
      </c>
      <c r="O5" s="34" t="s">
        <v>18</v>
      </c>
      <c r="P5" s="225" t="s">
        <v>19</v>
      </c>
      <c r="Q5" s="225" t="s">
        <v>20</v>
      </c>
      <c r="R5" s="225" t="s">
        <v>21</v>
      </c>
      <c r="S5" s="225" t="s">
        <v>22</v>
      </c>
      <c r="T5" s="225" t="s">
        <v>23</v>
      </c>
      <c r="U5" s="34" t="s">
        <v>24</v>
      </c>
      <c r="V5" s="225" t="s">
        <v>25</v>
      </c>
      <c r="W5" s="34" t="s">
        <v>26</v>
      </c>
    </row>
    <row r="6" spans="1:24" s="9" customFormat="1" x14ac:dyDescent="0.25">
      <c r="A6" s="7">
        <v>1</v>
      </c>
      <c r="B6" s="8" t="s">
        <v>27</v>
      </c>
      <c r="C6" s="226">
        <f>C7+C8+C15</f>
        <v>26374565.738300003</v>
      </c>
      <c r="D6" s="226">
        <f>D7+D8+D15</f>
        <v>8302646.1200000001</v>
      </c>
      <c r="E6" s="226">
        <f>E7+E8+E15</f>
        <v>1485418.53</v>
      </c>
      <c r="F6" s="226">
        <f>F7+F8+F15</f>
        <v>742709.29999999993</v>
      </c>
      <c r="G6" s="226">
        <f t="shared" ref="G6" si="0">G7+G8+G15</f>
        <v>742709.29999999993</v>
      </c>
      <c r="H6" s="226">
        <f t="shared" ref="H6:H28" si="1">SUM(D6:G6)</f>
        <v>11273483.250000002</v>
      </c>
      <c r="I6" s="35">
        <f t="shared" ref="I6:I28" si="2">IF(C6=0,"-",H6/C6)</f>
        <v>0.42743768226785012</v>
      </c>
      <c r="J6" s="226">
        <f t="shared" ref="J6:L6" si="3">J7+J8+J15</f>
        <v>682543.15</v>
      </c>
      <c r="K6" s="226">
        <f t="shared" si="3"/>
        <v>651369.4</v>
      </c>
      <c r="L6" s="226">
        <f t="shared" si="3"/>
        <v>651369.4</v>
      </c>
      <c r="M6" s="226">
        <f t="shared" ref="M6" si="4">M7+M8+M15</f>
        <v>651369.4</v>
      </c>
      <c r="N6" s="226">
        <f t="shared" ref="N6:N28" si="5">SUM(J6:M6)</f>
        <v>2636651.35</v>
      </c>
      <c r="O6" s="35">
        <f t="shared" ref="O6:O28" si="6">IF(C6=0,"-",N6/C6)</f>
        <v>9.9969469683861722E-2</v>
      </c>
      <c r="P6" s="226">
        <f t="shared" ref="P6:Q6" si="7">P7+P8+P15</f>
        <v>651369.4</v>
      </c>
      <c r="Q6" s="226">
        <f t="shared" si="7"/>
        <v>651369.4</v>
      </c>
      <c r="R6" s="226">
        <f t="shared" ref="R6:S6" si="8">R7+R8+R15</f>
        <v>651369.4</v>
      </c>
      <c r="S6" s="226">
        <f t="shared" si="8"/>
        <v>7671145.1200000001</v>
      </c>
      <c r="T6" s="226">
        <f t="shared" ref="T6:T28" si="9">SUM(P6:S6)</f>
        <v>9625253.3200000003</v>
      </c>
      <c r="U6" s="35">
        <f t="shared" ref="U6:U28" si="10">IF(C6=0,"-",T6/C6)</f>
        <v>0.36494452327693205</v>
      </c>
      <c r="V6" s="226">
        <f t="shared" ref="V6:V28" si="11">H6+N6+T6</f>
        <v>23535387.920000002</v>
      </c>
      <c r="W6" s="35">
        <f t="shared" ref="W6:W28" si="12">IF(C6=0,"-",V6/C6)</f>
        <v>0.89235167522864389</v>
      </c>
      <c r="X6" s="126"/>
    </row>
    <row r="7" spans="1:24" s="9" customFormat="1" ht="15" x14ac:dyDescent="0.25">
      <c r="A7" s="7" t="s">
        <v>28</v>
      </c>
      <c r="B7" s="8" t="s">
        <v>29</v>
      </c>
      <c r="C7" s="247">
        <v>15375309</v>
      </c>
      <c r="D7" s="226">
        <v>0</v>
      </c>
      <c r="E7" s="226">
        <f>751197.76+751197.84</f>
        <v>1502395.6</v>
      </c>
      <c r="F7" s="226">
        <v>751197.84</v>
      </c>
      <c r="G7" s="226">
        <v>751197.84</v>
      </c>
      <c r="H7" s="226">
        <f t="shared" si="1"/>
        <v>3004791.28</v>
      </c>
      <c r="I7" s="35">
        <f t="shared" si="2"/>
        <v>0.19542965152765385</v>
      </c>
      <c r="J7" s="226">
        <v>658814</v>
      </c>
      <c r="K7" s="226">
        <v>658814</v>
      </c>
      <c r="L7" s="226">
        <v>658814</v>
      </c>
      <c r="M7" s="226">
        <v>658814</v>
      </c>
      <c r="N7" s="226">
        <f t="shared" si="5"/>
        <v>2635256</v>
      </c>
      <c r="O7" s="35">
        <f t="shared" si="6"/>
        <v>0.17139531959975568</v>
      </c>
      <c r="P7" s="226">
        <v>658814</v>
      </c>
      <c r="Q7" s="226">
        <v>658814</v>
      </c>
      <c r="R7" s="226">
        <v>658814</v>
      </c>
      <c r="S7" s="226">
        <v>7758819.7199999997</v>
      </c>
      <c r="T7" s="226">
        <f t="shared" si="9"/>
        <v>9735261.7199999988</v>
      </c>
      <c r="U7" s="35">
        <f t="shared" si="10"/>
        <v>0.63317502887259036</v>
      </c>
      <c r="V7" s="226">
        <f t="shared" si="11"/>
        <v>15375308.999999998</v>
      </c>
      <c r="W7" s="35">
        <f t="shared" si="12"/>
        <v>0.99999999999999989</v>
      </c>
      <c r="X7" s="126"/>
    </row>
    <row r="8" spans="1:24" s="9" customFormat="1" x14ac:dyDescent="0.25">
      <c r="A8" s="7" t="s">
        <v>30</v>
      </c>
      <c r="B8" s="8" t="s">
        <v>31</v>
      </c>
      <c r="C8" s="226">
        <f>SUM(C9:C14)</f>
        <v>-173740.99169999998</v>
      </c>
      <c r="D8" s="226">
        <f>SUM(D9:D14)</f>
        <v>-278.1200000000008</v>
      </c>
      <c r="E8" s="226">
        <f>SUM(E9:E14)</f>
        <v>-16977.07</v>
      </c>
      <c r="F8" s="226">
        <f>SUM(F9:F14)</f>
        <v>-8488.5400000000009</v>
      </c>
      <c r="G8" s="226">
        <f>SUM(G9:G14)</f>
        <v>-8488.5400000000009</v>
      </c>
      <c r="H8" s="226">
        <f t="shared" si="1"/>
        <v>-34232.270000000004</v>
      </c>
      <c r="I8" s="35">
        <f t="shared" si="2"/>
        <v>0.19703047429998069</v>
      </c>
      <c r="J8" s="226">
        <f t="shared" ref="J8:L8" si="13">SUM(J9:J14)</f>
        <v>23729.15</v>
      </c>
      <c r="K8" s="226">
        <f t="shared" si="13"/>
        <v>-7444.6</v>
      </c>
      <c r="L8" s="226">
        <f t="shared" si="13"/>
        <v>-7444.6</v>
      </c>
      <c r="M8" s="226">
        <f t="shared" ref="M8" si="14">SUM(M9:M14)</f>
        <v>-7444.6</v>
      </c>
      <c r="N8" s="226">
        <f t="shared" si="5"/>
        <v>1395.3500000000004</v>
      </c>
      <c r="O8" s="35">
        <f t="shared" si="6"/>
        <v>-8.0312077555615823E-3</v>
      </c>
      <c r="P8" s="226">
        <f t="shared" ref="P8:Q8" si="15">SUM(P9:P14)</f>
        <v>-7444.6</v>
      </c>
      <c r="Q8" s="226">
        <f t="shared" si="15"/>
        <v>-7444.6</v>
      </c>
      <c r="R8" s="226">
        <f t="shared" ref="R8:S8" si="16">SUM(R9:R14)</f>
        <v>-7444.6</v>
      </c>
      <c r="S8" s="226">
        <f t="shared" si="16"/>
        <v>-87674.6</v>
      </c>
      <c r="T8" s="226">
        <f t="shared" si="9"/>
        <v>-110008.40000000001</v>
      </c>
      <c r="U8" s="35">
        <f t="shared" si="10"/>
        <v>0.63317469828854456</v>
      </c>
      <c r="V8" s="226">
        <f t="shared" si="11"/>
        <v>-142845.32</v>
      </c>
      <c r="W8" s="35">
        <f t="shared" si="12"/>
        <v>0.82217396483296357</v>
      </c>
      <c r="X8" s="126"/>
    </row>
    <row r="9" spans="1:24" s="9" customFormat="1" x14ac:dyDescent="0.25">
      <c r="A9" s="10" t="s">
        <v>32</v>
      </c>
      <c r="B9" s="11" t="s">
        <v>33</v>
      </c>
      <c r="C9" s="227">
        <v>0</v>
      </c>
      <c r="D9" s="227">
        <v>0</v>
      </c>
      <c r="E9" s="227">
        <v>0</v>
      </c>
      <c r="F9" s="227">
        <v>0</v>
      </c>
      <c r="G9" s="227">
        <v>0</v>
      </c>
      <c r="H9" s="227">
        <f t="shared" si="1"/>
        <v>0</v>
      </c>
      <c r="I9" s="36" t="str">
        <f t="shared" si="2"/>
        <v>-</v>
      </c>
      <c r="J9" s="227">
        <v>0</v>
      </c>
      <c r="K9" s="227">
        <v>0</v>
      </c>
      <c r="L9" s="227">
        <v>0</v>
      </c>
      <c r="M9" s="227">
        <v>0</v>
      </c>
      <c r="N9" s="227">
        <f t="shared" si="5"/>
        <v>0</v>
      </c>
      <c r="O9" s="36" t="str">
        <f t="shared" si="6"/>
        <v>-</v>
      </c>
      <c r="P9" s="227">
        <v>0</v>
      </c>
      <c r="Q9" s="227">
        <v>0</v>
      </c>
      <c r="R9" s="227">
        <v>0</v>
      </c>
      <c r="S9" s="227">
        <v>0</v>
      </c>
      <c r="T9" s="227">
        <f t="shared" si="9"/>
        <v>0</v>
      </c>
      <c r="U9" s="36" t="str">
        <f t="shared" si="10"/>
        <v>-</v>
      </c>
      <c r="V9" s="227">
        <f t="shared" si="11"/>
        <v>0</v>
      </c>
      <c r="W9" s="36" t="str">
        <f t="shared" si="12"/>
        <v>-</v>
      </c>
    </row>
    <row r="10" spans="1:24" s="9" customFormat="1" x14ac:dyDescent="0.25">
      <c r="A10" s="10" t="s">
        <v>34</v>
      </c>
      <c r="B10" s="11" t="s">
        <v>35</v>
      </c>
      <c r="C10" s="227">
        <v>0</v>
      </c>
      <c r="D10" s="227">
        <v>0</v>
      </c>
      <c r="E10" s="227">
        <v>0</v>
      </c>
      <c r="F10" s="227">
        <v>0</v>
      </c>
      <c r="G10" s="227">
        <v>0</v>
      </c>
      <c r="H10" s="227">
        <f t="shared" si="1"/>
        <v>0</v>
      </c>
      <c r="I10" s="36" t="str">
        <f t="shared" si="2"/>
        <v>-</v>
      </c>
      <c r="J10" s="227">
        <v>0</v>
      </c>
      <c r="K10" s="227">
        <v>0</v>
      </c>
      <c r="L10" s="227">
        <v>0</v>
      </c>
      <c r="M10" s="227">
        <v>0</v>
      </c>
      <c r="N10" s="227">
        <f t="shared" si="5"/>
        <v>0</v>
      </c>
      <c r="O10" s="36" t="str">
        <f t="shared" si="6"/>
        <v>-</v>
      </c>
      <c r="P10" s="227">
        <v>0</v>
      </c>
      <c r="Q10" s="227">
        <v>0</v>
      </c>
      <c r="R10" s="227">
        <v>0</v>
      </c>
      <c r="S10" s="227">
        <v>0</v>
      </c>
      <c r="T10" s="227">
        <f t="shared" si="9"/>
        <v>0</v>
      </c>
      <c r="U10" s="36" t="str">
        <f t="shared" si="10"/>
        <v>-</v>
      </c>
      <c r="V10" s="227">
        <f t="shared" si="11"/>
        <v>0</v>
      </c>
      <c r="W10" s="36" t="str">
        <f t="shared" si="12"/>
        <v>-</v>
      </c>
    </row>
    <row r="11" spans="1:24" s="49" customFormat="1" x14ac:dyDescent="0.25">
      <c r="A11" s="10" t="s">
        <v>36</v>
      </c>
      <c r="B11" s="11" t="s">
        <v>37</v>
      </c>
      <c r="C11" s="227">
        <v>-173740.99169999998</v>
      </c>
      <c r="D11" s="227">
        <v>-14690</v>
      </c>
      <c r="E11" s="227">
        <f>-8488.53-8488.54</f>
        <v>-16977.07</v>
      </c>
      <c r="F11" s="227">
        <v>-8488.5400000000009</v>
      </c>
      <c r="G11" s="227">
        <v>-8488.5400000000009</v>
      </c>
      <c r="H11" s="227">
        <f t="shared" si="1"/>
        <v>-48644.15</v>
      </c>
      <c r="I11" s="36">
        <f t="shared" si="2"/>
        <v>0.2799808469148965</v>
      </c>
      <c r="J11" s="227">
        <v>-7444.6</v>
      </c>
      <c r="K11" s="227">
        <f>-7444.6</f>
        <v>-7444.6</v>
      </c>
      <c r="L11" s="227">
        <v>-7444.6</v>
      </c>
      <c r="M11" s="227">
        <v>-7444.6</v>
      </c>
      <c r="N11" s="227">
        <f t="shared" si="5"/>
        <v>-29778.400000000001</v>
      </c>
      <c r="O11" s="36">
        <f t="shared" si="6"/>
        <v>0.1713953610407532</v>
      </c>
      <c r="P11" s="227">
        <v>-7444.6</v>
      </c>
      <c r="Q11" s="227">
        <v>-7444.6</v>
      </c>
      <c r="R11" s="227">
        <v>-7444.6</v>
      </c>
      <c r="S11" s="227">
        <f>-7444.6-80230</f>
        <v>-87674.6</v>
      </c>
      <c r="T11" s="227">
        <f t="shared" si="9"/>
        <v>-110008.40000000001</v>
      </c>
      <c r="U11" s="36">
        <f t="shared" si="10"/>
        <v>0.63317469828854456</v>
      </c>
      <c r="V11" s="227">
        <f t="shared" si="11"/>
        <v>-188430.95</v>
      </c>
      <c r="W11" s="36">
        <f t="shared" si="12"/>
        <v>1.0845509062441943</v>
      </c>
    </row>
    <row r="12" spans="1:24" s="9" customFormat="1" x14ac:dyDescent="0.25">
      <c r="A12" s="10" t="s">
        <v>38</v>
      </c>
      <c r="B12" s="12" t="s">
        <v>39</v>
      </c>
      <c r="C12" s="227">
        <v>0</v>
      </c>
      <c r="D12" s="227">
        <v>14411.88</v>
      </c>
      <c r="E12" s="227">
        <v>0</v>
      </c>
      <c r="F12" s="227">
        <v>0</v>
      </c>
      <c r="G12" s="227">
        <v>0</v>
      </c>
      <c r="H12" s="227">
        <f t="shared" si="1"/>
        <v>14411.88</v>
      </c>
      <c r="I12" s="36" t="str">
        <f t="shared" si="2"/>
        <v>-</v>
      </c>
      <c r="J12" s="227">
        <v>31173.75</v>
      </c>
      <c r="K12" s="227">
        <v>0</v>
      </c>
      <c r="L12" s="227">
        <v>0</v>
      </c>
      <c r="M12" s="227">
        <v>0</v>
      </c>
      <c r="N12" s="227">
        <f t="shared" si="5"/>
        <v>31173.75</v>
      </c>
      <c r="O12" s="36" t="str">
        <f t="shared" si="6"/>
        <v>-</v>
      </c>
      <c r="P12" s="227">
        <v>0</v>
      </c>
      <c r="Q12" s="227">
        <v>0</v>
      </c>
      <c r="R12" s="227">
        <v>0</v>
      </c>
      <c r="S12" s="227">
        <v>0</v>
      </c>
      <c r="T12" s="227">
        <f t="shared" si="9"/>
        <v>0</v>
      </c>
      <c r="U12" s="36" t="str">
        <f t="shared" si="10"/>
        <v>-</v>
      </c>
      <c r="V12" s="227">
        <f t="shared" si="11"/>
        <v>45585.63</v>
      </c>
      <c r="W12" s="36" t="str">
        <f t="shared" si="12"/>
        <v>-</v>
      </c>
    </row>
    <row r="13" spans="1:24" s="9" customFormat="1" x14ac:dyDescent="0.25">
      <c r="A13" s="10" t="s">
        <v>40</v>
      </c>
      <c r="B13" s="12" t="s">
        <v>41</v>
      </c>
      <c r="C13" s="227">
        <v>0</v>
      </c>
      <c r="D13" s="227">
        <v>0</v>
      </c>
      <c r="E13" s="227">
        <v>0</v>
      </c>
      <c r="F13" s="227">
        <v>0</v>
      </c>
      <c r="G13" s="227">
        <v>0</v>
      </c>
      <c r="H13" s="227">
        <f t="shared" si="1"/>
        <v>0</v>
      </c>
      <c r="I13" s="36" t="str">
        <f t="shared" si="2"/>
        <v>-</v>
      </c>
      <c r="J13" s="227">
        <v>0</v>
      </c>
      <c r="K13" s="227">
        <v>0</v>
      </c>
      <c r="L13" s="227">
        <v>0</v>
      </c>
      <c r="M13" s="227">
        <v>0</v>
      </c>
      <c r="N13" s="227">
        <f t="shared" si="5"/>
        <v>0</v>
      </c>
      <c r="O13" s="36" t="str">
        <f t="shared" si="6"/>
        <v>-</v>
      </c>
      <c r="P13" s="227">
        <v>0</v>
      </c>
      <c r="Q13" s="227">
        <v>0</v>
      </c>
      <c r="R13" s="227">
        <v>0</v>
      </c>
      <c r="S13" s="227">
        <v>0</v>
      </c>
      <c r="T13" s="227">
        <f t="shared" si="9"/>
        <v>0</v>
      </c>
      <c r="U13" s="36" t="str">
        <f t="shared" si="10"/>
        <v>-</v>
      </c>
      <c r="V13" s="227">
        <f t="shared" si="11"/>
        <v>0</v>
      </c>
      <c r="W13" s="36" t="str">
        <f t="shared" si="12"/>
        <v>-</v>
      </c>
    </row>
    <row r="14" spans="1:24" s="9" customFormat="1" x14ac:dyDescent="0.25">
      <c r="A14" s="10" t="s">
        <v>42</v>
      </c>
      <c r="B14" s="12" t="s">
        <v>43</v>
      </c>
      <c r="C14" s="227">
        <v>0</v>
      </c>
      <c r="D14" s="227">
        <v>0</v>
      </c>
      <c r="E14" s="227">
        <v>0</v>
      </c>
      <c r="F14" s="227">
        <v>0</v>
      </c>
      <c r="G14" s="227">
        <v>0</v>
      </c>
      <c r="H14" s="227">
        <f t="shared" si="1"/>
        <v>0</v>
      </c>
      <c r="I14" s="36" t="str">
        <f t="shared" si="2"/>
        <v>-</v>
      </c>
      <c r="J14" s="227">
        <v>0</v>
      </c>
      <c r="K14" s="227">
        <v>0</v>
      </c>
      <c r="L14" s="227">
        <v>0</v>
      </c>
      <c r="M14" s="227">
        <v>0</v>
      </c>
      <c r="N14" s="227">
        <f t="shared" si="5"/>
        <v>0</v>
      </c>
      <c r="O14" s="36" t="str">
        <f t="shared" si="6"/>
        <v>-</v>
      </c>
      <c r="P14" s="227">
        <v>0</v>
      </c>
      <c r="Q14" s="227">
        <v>0</v>
      </c>
      <c r="R14" s="227">
        <v>0</v>
      </c>
      <c r="S14" s="227">
        <v>0</v>
      </c>
      <c r="T14" s="227">
        <f t="shared" si="9"/>
        <v>0</v>
      </c>
      <c r="U14" s="36" t="str">
        <f t="shared" si="10"/>
        <v>-</v>
      </c>
      <c r="V14" s="227">
        <f t="shared" si="11"/>
        <v>0</v>
      </c>
      <c r="W14" s="36" t="str">
        <f t="shared" si="12"/>
        <v>-</v>
      </c>
    </row>
    <row r="15" spans="1:24" s="9" customFormat="1" x14ac:dyDescent="0.25">
      <c r="A15" s="7" t="s">
        <v>44</v>
      </c>
      <c r="B15" s="13" t="s">
        <v>45</v>
      </c>
      <c r="C15" s="226">
        <f>C16+C17</f>
        <v>11172997.73</v>
      </c>
      <c r="D15" s="226">
        <f t="shared" ref="D15:F15" si="17">D16+D17</f>
        <v>8302924.2400000002</v>
      </c>
      <c r="E15" s="226">
        <f t="shared" si="17"/>
        <v>0</v>
      </c>
      <c r="F15" s="226">
        <f t="shared" si="17"/>
        <v>0</v>
      </c>
      <c r="G15" s="226">
        <f>G16+G17</f>
        <v>0</v>
      </c>
      <c r="H15" s="226">
        <f t="shared" si="1"/>
        <v>8302924.2400000002</v>
      </c>
      <c r="I15" s="35">
        <f t="shared" si="2"/>
        <v>0.74312413200499239</v>
      </c>
      <c r="J15" s="226">
        <f t="shared" ref="J15:M15" si="18">J16+J17</f>
        <v>0</v>
      </c>
      <c r="K15" s="226">
        <f t="shared" si="18"/>
        <v>0</v>
      </c>
      <c r="L15" s="226">
        <f t="shared" si="18"/>
        <v>0</v>
      </c>
      <c r="M15" s="226">
        <f t="shared" si="18"/>
        <v>0</v>
      </c>
      <c r="N15" s="226">
        <f t="shared" si="5"/>
        <v>0</v>
      </c>
      <c r="O15" s="35">
        <f t="shared" ref="O15:O20" si="19">IF(C15=0,"-",N15/C15)</f>
        <v>0</v>
      </c>
      <c r="P15" s="226">
        <f t="shared" ref="P15:S15" si="20">P16+P17</f>
        <v>0</v>
      </c>
      <c r="Q15" s="226">
        <f t="shared" si="20"/>
        <v>0</v>
      </c>
      <c r="R15" s="226">
        <f t="shared" si="20"/>
        <v>0</v>
      </c>
      <c r="S15" s="226">
        <f t="shared" si="20"/>
        <v>0</v>
      </c>
      <c r="T15" s="226">
        <f t="shared" si="9"/>
        <v>0</v>
      </c>
      <c r="U15" s="35">
        <f t="shared" si="10"/>
        <v>0</v>
      </c>
      <c r="V15" s="226">
        <f t="shared" si="11"/>
        <v>8302924.2400000002</v>
      </c>
      <c r="W15" s="35">
        <f t="shared" si="12"/>
        <v>0.74312413200499239</v>
      </c>
    </row>
    <row r="16" spans="1:24" s="9" customFormat="1" x14ac:dyDescent="0.25">
      <c r="A16" s="10" t="s">
        <v>46</v>
      </c>
      <c r="B16" s="12" t="s">
        <v>47</v>
      </c>
      <c r="C16" s="227">
        <v>8301924.2400000002</v>
      </c>
      <c r="D16" s="227">
        <f>Jan!H7+Jan!H12+Jan!H15+Jan!H22+Jan!H24</f>
        <v>8302924.2400000002</v>
      </c>
      <c r="E16" s="227">
        <v>0</v>
      </c>
      <c r="F16" s="227">
        <v>0</v>
      </c>
      <c r="G16" s="227">
        <v>0</v>
      </c>
      <c r="H16" s="227">
        <f>SUM(D16:G16)</f>
        <v>8302924.2400000002</v>
      </c>
      <c r="I16" s="36">
        <f>IF(C16=0,"-",H16/C16)</f>
        <v>1.0001204540021194</v>
      </c>
      <c r="J16" s="227">
        <v>0</v>
      </c>
      <c r="K16" s="227">
        <v>0</v>
      </c>
      <c r="L16" s="227">
        <v>0</v>
      </c>
      <c r="M16" s="227">
        <v>0</v>
      </c>
      <c r="N16" s="227">
        <f>SUM(J16:M16)</f>
        <v>0</v>
      </c>
      <c r="O16" s="36">
        <f t="shared" si="19"/>
        <v>0</v>
      </c>
      <c r="P16" s="227">
        <v>0</v>
      </c>
      <c r="Q16" s="227">
        <v>0</v>
      </c>
      <c r="R16" s="227">
        <v>0</v>
      </c>
      <c r="S16" s="227">
        <v>0</v>
      </c>
      <c r="T16" s="227">
        <f t="shared" si="9"/>
        <v>0</v>
      </c>
      <c r="U16" s="36">
        <f t="shared" si="10"/>
        <v>0</v>
      </c>
      <c r="V16" s="227">
        <f t="shared" si="11"/>
        <v>8302924.2400000002</v>
      </c>
      <c r="W16" s="36">
        <f t="shared" si="12"/>
        <v>1.0001204540021194</v>
      </c>
    </row>
    <row r="17" spans="1:24" s="49" customFormat="1" x14ac:dyDescent="0.25">
      <c r="A17" s="10" t="s">
        <v>48</v>
      </c>
      <c r="B17" s="11" t="s">
        <v>49</v>
      </c>
      <c r="C17" s="227">
        <f>SUM(C18:C19)</f>
        <v>2871073.49</v>
      </c>
      <c r="D17" s="227">
        <f t="shared" ref="D17:G17" si="21">SUM(D18:D19)</f>
        <v>0</v>
      </c>
      <c r="E17" s="227">
        <f t="shared" si="21"/>
        <v>0</v>
      </c>
      <c r="F17" s="227">
        <f t="shared" si="21"/>
        <v>0</v>
      </c>
      <c r="G17" s="227">
        <f t="shared" si="21"/>
        <v>0</v>
      </c>
      <c r="H17" s="227">
        <f>SUM(D17:G17)</f>
        <v>0</v>
      </c>
      <c r="I17" s="36">
        <f>IF(C17=0,"-",H17/C17)</f>
        <v>0</v>
      </c>
      <c r="J17" s="227">
        <f t="shared" ref="J17:M17" si="22">SUM(J18:J19)</f>
        <v>0</v>
      </c>
      <c r="K17" s="227">
        <f t="shared" si="22"/>
        <v>0</v>
      </c>
      <c r="L17" s="227">
        <f t="shared" si="22"/>
        <v>0</v>
      </c>
      <c r="M17" s="227">
        <f t="shared" si="22"/>
        <v>0</v>
      </c>
      <c r="N17" s="227">
        <f>SUM(J17:M17)</f>
        <v>0</v>
      </c>
      <c r="O17" s="36">
        <f t="shared" si="19"/>
        <v>0</v>
      </c>
      <c r="P17" s="227">
        <f t="shared" ref="P17:S17" si="23">SUM(P18:P19)</f>
        <v>0</v>
      </c>
      <c r="Q17" s="227">
        <f t="shared" si="23"/>
        <v>0</v>
      </c>
      <c r="R17" s="227">
        <f t="shared" si="23"/>
        <v>0</v>
      </c>
      <c r="S17" s="227">
        <f t="shared" si="23"/>
        <v>0</v>
      </c>
      <c r="T17" s="227">
        <f>SUM(P17:S17)</f>
        <v>0</v>
      </c>
      <c r="U17" s="36">
        <f>IF(C17=0,"-",T17/C17)</f>
        <v>0</v>
      </c>
      <c r="V17" s="227">
        <f>H17+N17+T17</f>
        <v>0</v>
      </c>
      <c r="W17" s="36">
        <f>IF(C17=0,"-",V17/C17)</f>
        <v>0</v>
      </c>
    </row>
    <row r="18" spans="1:24" s="9" customFormat="1" x14ac:dyDescent="0.25">
      <c r="A18" s="10" t="s">
        <v>50</v>
      </c>
      <c r="B18" s="12" t="s">
        <v>51</v>
      </c>
      <c r="C18" s="227">
        <v>0</v>
      </c>
      <c r="D18" s="227">
        <v>0</v>
      </c>
      <c r="E18" s="227">
        <v>0</v>
      </c>
      <c r="F18" s="227">
        <v>0</v>
      </c>
      <c r="G18" s="227">
        <v>0</v>
      </c>
      <c r="H18" s="227">
        <f>SUM(D18:G18)</f>
        <v>0</v>
      </c>
      <c r="I18" s="36" t="str">
        <f>IF(C18=0,"-",H18/C18)</f>
        <v>-</v>
      </c>
      <c r="J18" s="227">
        <v>0</v>
      </c>
      <c r="K18" s="227">
        <v>0</v>
      </c>
      <c r="L18" s="227">
        <v>0</v>
      </c>
      <c r="M18" s="227">
        <v>0</v>
      </c>
      <c r="N18" s="227">
        <f>SUM(J18:M18)</f>
        <v>0</v>
      </c>
      <c r="O18" s="36" t="str">
        <f t="shared" si="19"/>
        <v>-</v>
      </c>
      <c r="P18" s="227">
        <v>0</v>
      </c>
      <c r="Q18" s="227">
        <v>0</v>
      </c>
      <c r="R18" s="227">
        <v>0</v>
      </c>
      <c r="S18" s="227">
        <v>0</v>
      </c>
      <c r="T18" s="227">
        <f>SUM(P18:S18)</f>
        <v>0</v>
      </c>
      <c r="U18" s="36" t="str">
        <f>IF(C18=0,"-",T18/C18)</f>
        <v>-</v>
      </c>
      <c r="V18" s="227">
        <f>H18+N18+T18</f>
        <v>0</v>
      </c>
      <c r="W18" s="36" t="str">
        <f>IF(C18=0,"-",V18/C18)</f>
        <v>-</v>
      </c>
    </row>
    <row r="19" spans="1:24" s="9" customFormat="1" x14ac:dyDescent="0.25">
      <c r="A19" s="10" t="s">
        <v>52</v>
      </c>
      <c r="B19" s="12" t="s">
        <v>45</v>
      </c>
      <c r="C19" s="227">
        <v>2871073.49</v>
      </c>
      <c r="D19" s="227">
        <v>0</v>
      </c>
      <c r="E19" s="227">
        <v>0</v>
      </c>
      <c r="F19" s="227">
        <v>0</v>
      </c>
      <c r="G19" s="227">
        <v>0</v>
      </c>
      <c r="H19" s="227">
        <f>SUM(D19:G19)</f>
        <v>0</v>
      </c>
      <c r="I19" s="36">
        <f>IF(C19=0,"-",H19/C19)</f>
        <v>0</v>
      </c>
      <c r="J19" s="227">
        <v>0</v>
      </c>
      <c r="K19" s="227">
        <v>0</v>
      </c>
      <c r="L19" s="227">
        <v>0</v>
      </c>
      <c r="M19" s="227">
        <v>0</v>
      </c>
      <c r="N19" s="227">
        <f>SUM(J19:M19)</f>
        <v>0</v>
      </c>
      <c r="O19" s="36">
        <f t="shared" si="19"/>
        <v>0</v>
      </c>
      <c r="P19" s="227">
        <v>0</v>
      </c>
      <c r="Q19" s="227">
        <v>0</v>
      </c>
      <c r="R19" s="227">
        <v>0</v>
      </c>
      <c r="S19" s="227">
        <v>0</v>
      </c>
      <c r="T19" s="227">
        <f>SUM(P19:S19)</f>
        <v>0</v>
      </c>
      <c r="U19" s="36">
        <f>IF(C19=0,"-",T19/C19)</f>
        <v>0</v>
      </c>
      <c r="V19" s="227">
        <f>H19+N19+T19</f>
        <v>0</v>
      </c>
      <c r="W19" s="36">
        <f>IF(C19=0,"-",V19/C19)</f>
        <v>0</v>
      </c>
    </row>
    <row r="20" spans="1:24" s="9" customFormat="1" x14ac:dyDescent="0.25">
      <c r="A20" s="7">
        <v>2</v>
      </c>
      <c r="B20" s="13" t="s">
        <v>53</v>
      </c>
      <c r="C20" s="228">
        <f>C21</f>
        <v>0</v>
      </c>
      <c r="D20" s="228">
        <f>D21</f>
        <v>0</v>
      </c>
      <c r="E20" s="228">
        <f>E21</f>
        <v>0</v>
      </c>
      <c r="F20" s="228">
        <f>F21</f>
        <v>0</v>
      </c>
      <c r="G20" s="228">
        <f t="shared" ref="G20" si="24">G21</f>
        <v>0</v>
      </c>
      <c r="H20" s="228">
        <f>SUM(D20:G20)</f>
        <v>0</v>
      </c>
      <c r="I20" s="38" t="str">
        <f>IF(C20=0,"-",H20/C20)</f>
        <v>-</v>
      </c>
      <c r="J20" s="228">
        <f t="shared" ref="J20:M20" si="25">J21</f>
        <v>0</v>
      </c>
      <c r="K20" s="228">
        <f t="shared" si="25"/>
        <v>0</v>
      </c>
      <c r="L20" s="228">
        <f t="shared" si="25"/>
        <v>0</v>
      </c>
      <c r="M20" s="228">
        <f t="shared" si="25"/>
        <v>0</v>
      </c>
      <c r="N20" s="228">
        <f>SUM(J20:M20)</f>
        <v>0</v>
      </c>
      <c r="O20" s="38" t="str">
        <f t="shared" si="19"/>
        <v>-</v>
      </c>
      <c r="P20" s="228">
        <f t="shared" ref="P20:Q20" si="26">P21</f>
        <v>0</v>
      </c>
      <c r="Q20" s="228">
        <f t="shared" si="26"/>
        <v>0</v>
      </c>
      <c r="R20" s="228">
        <f t="shared" ref="R20:S20" si="27">R21</f>
        <v>0</v>
      </c>
      <c r="S20" s="228">
        <f t="shared" si="27"/>
        <v>0</v>
      </c>
      <c r="T20" s="228">
        <f t="shared" si="9"/>
        <v>0</v>
      </c>
      <c r="U20" s="38" t="str">
        <f t="shared" si="10"/>
        <v>-</v>
      </c>
      <c r="V20" s="228">
        <f t="shared" si="11"/>
        <v>0</v>
      </c>
      <c r="W20" s="38" t="str">
        <f>IF(C20=0,"-",V20/C20)</f>
        <v>-</v>
      </c>
    </row>
    <row r="21" spans="1:24" s="9" customFormat="1" x14ac:dyDescent="0.25">
      <c r="A21" s="7" t="s">
        <v>54</v>
      </c>
      <c r="B21" s="13" t="s">
        <v>55</v>
      </c>
      <c r="C21" s="226">
        <v>0</v>
      </c>
      <c r="D21" s="228">
        <v>0</v>
      </c>
      <c r="E21" s="228">
        <v>0</v>
      </c>
      <c r="F21" s="228">
        <v>0</v>
      </c>
      <c r="G21" s="228">
        <v>0</v>
      </c>
      <c r="H21" s="228">
        <f t="shared" si="1"/>
        <v>0</v>
      </c>
      <c r="I21" s="38" t="str">
        <f t="shared" si="2"/>
        <v>-</v>
      </c>
      <c r="J21" s="228">
        <v>0</v>
      </c>
      <c r="K21" s="228">
        <v>0</v>
      </c>
      <c r="L21" s="228">
        <v>0</v>
      </c>
      <c r="M21" s="228">
        <v>0</v>
      </c>
      <c r="N21" s="228">
        <f t="shared" si="5"/>
        <v>0</v>
      </c>
      <c r="O21" s="38" t="str">
        <f t="shared" si="6"/>
        <v>-</v>
      </c>
      <c r="P21" s="228">
        <v>0</v>
      </c>
      <c r="Q21" s="228">
        <v>0</v>
      </c>
      <c r="R21" s="228">
        <v>0</v>
      </c>
      <c r="S21" s="228">
        <v>0</v>
      </c>
      <c r="T21" s="228">
        <f t="shared" si="9"/>
        <v>0</v>
      </c>
      <c r="U21" s="38" t="str">
        <f t="shared" si="10"/>
        <v>-</v>
      </c>
      <c r="V21" s="228">
        <f t="shared" si="11"/>
        <v>0</v>
      </c>
      <c r="W21" s="38" t="str">
        <f t="shared" si="12"/>
        <v>-</v>
      </c>
    </row>
    <row r="22" spans="1:24" s="9" customFormat="1" x14ac:dyDescent="0.25">
      <c r="A22" s="7">
        <v>3</v>
      </c>
      <c r="B22" s="13" t="s">
        <v>56</v>
      </c>
      <c r="C22" s="226">
        <f>C23</f>
        <v>400826.6</v>
      </c>
      <c r="D22" s="228">
        <f>D23+D28</f>
        <v>22307.67</v>
      </c>
      <c r="E22" s="228">
        <f>E23+E28</f>
        <v>23093.93</v>
      </c>
      <c r="F22" s="228">
        <f>F23+F28</f>
        <v>4570</v>
      </c>
      <c r="G22" s="228">
        <f t="shared" ref="G22" si="28">G23+G28</f>
        <v>425</v>
      </c>
      <c r="H22" s="228">
        <f t="shared" si="1"/>
        <v>50396.6</v>
      </c>
      <c r="I22" s="38">
        <f t="shared" si="2"/>
        <v>0.12573167549259456</v>
      </c>
      <c r="J22" s="228">
        <f t="shared" ref="J22:L22" si="29">J23+J28</f>
        <v>15975</v>
      </c>
      <c r="K22" s="228">
        <f t="shared" si="29"/>
        <v>24663.93</v>
      </c>
      <c r="L22" s="228">
        <f t="shared" si="29"/>
        <v>56251.07</v>
      </c>
      <c r="M22" s="228">
        <f t="shared" ref="M22" si="30">M23+M28</f>
        <v>355255</v>
      </c>
      <c r="N22" s="228">
        <f t="shared" si="5"/>
        <v>452145</v>
      </c>
      <c r="O22" s="38">
        <f t="shared" si="6"/>
        <v>1.1280314230642379</v>
      </c>
      <c r="P22" s="228">
        <f t="shared" ref="P22:Q22" si="31">P23+P28</f>
        <v>51300</v>
      </c>
      <c r="Q22" s="228">
        <f t="shared" si="31"/>
        <v>80525</v>
      </c>
      <c r="R22" s="228">
        <f t="shared" ref="R22:S22" si="32">R23+R28</f>
        <v>127627.5</v>
      </c>
      <c r="S22" s="228">
        <f t="shared" si="32"/>
        <v>617545.32000000007</v>
      </c>
      <c r="T22" s="228">
        <f t="shared" si="9"/>
        <v>876997.82000000007</v>
      </c>
      <c r="U22" s="38">
        <f t="shared" si="10"/>
        <v>2.1879731035814491</v>
      </c>
      <c r="V22" s="228">
        <f t="shared" si="11"/>
        <v>1379539.42</v>
      </c>
      <c r="W22" s="38">
        <f t="shared" si="12"/>
        <v>3.4417362021382814</v>
      </c>
    </row>
    <row r="23" spans="1:24" s="9" customFormat="1" x14ac:dyDescent="0.25">
      <c r="A23" s="7" t="s">
        <v>57</v>
      </c>
      <c r="B23" s="13" t="s">
        <v>58</v>
      </c>
      <c r="C23" s="226">
        <f>SUM(C24:C27)</f>
        <v>400826.6</v>
      </c>
      <c r="D23" s="228">
        <f t="shared" ref="D23:G23" si="33">SUM(D24:D27)</f>
        <v>22307.67</v>
      </c>
      <c r="E23" s="228">
        <f t="shared" si="33"/>
        <v>23093.93</v>
      </c>
      <c r="F23" s="228">
        <f t="shared" si="33"/>
        <v>4570</v>
      </c>
      <c r="G23" s="228">
        <f t="shared" si="33"/>
        <v>425</v>
      </c>
      <c r="H23" s="228">
        <f t="shared" si="1"/>
        <v>50396.6</v>
      </c>
      <c r="I23" s="38">
        <f t="shared" si="2"/>
        <v>0.12573167549259456</v>
      </c>
      <c r="J23" s="228">
        <f t="shared" ref="J23" si="34">SUM(J24:J27)</f>
        <v>15975</v>
      </c>
      <c r="K23" s="228">
        <f t="shared" ref="K23" si="35">SUM(K24:K27)</f>
        <v>24663.93</v>
      </c>
      <c r="L23" s="228">
        <f t="shared" ref="L23:M23" si="36">SUM(L24:L27)</f>
        <v>56251.07</v>
      </c>
      <c r="M23" s="228">
        <f t="shared" si="36"/>
        <v>355255</v>
      </c>
      <c r="N23" s="228">
        <f t="shared" si="5"/>
        <v>452145</v>
      </c>
      <c r="O23" s="38">
        <f t="shared" si="6"/>
        <v>1.1280314230642379</v>
      </c>
      <c r="P23" s="228">
        <f t="shared" ref="P23:Q23" si="37">SUM(P24:P27)</f>
        <v>51300</v>
      </c>
      <c r="Q23" s="228">
        <f t="shared" si="37"/>
        <v>80525</v>
      </c>
      <c r="R23" s="228">
        <f t="shared" ref="R23:S23" si="38">SUM(R24:R27)</f>
        <v>127627.5</v>
      </c>
      <c r="S23" s="228">
        <f t="shared" si="38"/>
        <v>617545.32000000007</v>
      </c>
      <c r="T23" s="228">
        <f t="shared" si="9"/>
        <v>876997.82000000007</v>
      </c>
      <c r="U23" s="38">
        <f t="shared" si="10"/>
        <v>2.1879731035814491</v>
      </c>
      <c r="V23" s="228">
        <f t="shared" si="11"/>
        <v>1379539.42</v>
      </c>
      <c r="W23" s="38">
        <f t="shared" si="12"/>
        <v>3.4417362021382814</v>
      </c>
    </row>
    <row r="24" spans="1:24" s="9" customFormat="1" ht="28.8" x14ac:dyDescent="0.25">
      <c r="A24" s="10" t="s">
        <v>59</v>
      </c>
      <c r="B24" s="12" t="s">
        <v>60</v>
      </c>
      <c r="C24" s="244">
        <v>100000</v>
      </c>
      <c r="D24" s="229">
        <f>797.67+21510</f>
        <v>22307.67</v>
      </c>
      <c r="E24" s="229">
        <f>8953.93+14140</f>
        <v>23093.93</v>
      </c>
      <c r="F24" s="229">
        <v>4570</v>
      </c>
      <c r="G24" s="229">
        <v>425</v>
      </c>
      <c r="H24" s="229">
        <f t="shared" si="1"/>
        <v>50396.6</v>
      </c>
      <c r="I24" s="37">
        <f t="shared" si="2"/>
        <v>0.50396600000000003</v>
      </c>
      <c r="J24" s="229">
        <v>15975</v>
      </c>
      <c r="K24" s="229">
        <f>22663.93+2000</f>
        <v>24663.93</v>
      </c>
      <c r="L24" s="229">
        <v>56251.07</v>
      </c>
      <c r="M24" s="229">
        <f>Ago!N35</f>
        <v>55255</v>
      </c>
      <c r="N24" s="229">
        <f t="shared" si="5"/>
        <v>152145</v>
      </c>
      <c r="O24" s="37">
        <f t="shared" si="6"/>
        <v>1.52145</v>
      </c>
      <c r="P24" s="229">
        <f>Set!M33</f>
        <v>51300</v>
      </c>
      <c r="Q24" s="229">
        <f>Out!J33</f>
        <v>80525</v>
      </c>
      <c r="R24" s="229">
        <f>Nov!J33</f>
        <v>127627.5</v>
      </c>
      <c r="S24" s="229">
        <f>Dez!J35</f>
        <v>100751.67999999999</v>
      </c>
      <c r="T24" s="229">
        <f t="shared" si="9"/>
        <v>360204.18</v>
      </c>
      <c r="U24" s="37">
        <f t="shared" si="10"/>
        <v>3.6020417999999998</v>
      </c>
      <c r="V24" s="229">
        <f t="shared" si="11"/>
        <v>562745.78</v>
      </c>
      <c r="W24" s="37">
        <f t="shared" si="12"/>
        <v>5.6274578000000002</v>
      </c>
    </row>
    <row r="25" spans="1:24" s="9" customFormat="1" ht="15" x14ac:dyDescent="0.25">
      <c r="A25" s="10" t="s">
        <v>61</v>
      </c>
      <c r="B25" s="12" t="s">
        <v>62</v>
      </c>
      <c r="C25" s="244">
        <v>300826.59999999998</v>
      </c>
      <c r="D25" s="227">
        <v>0</v>
      </c>
      <c r="E25" s="227">
        <v>0</v>
      </c>
      <c r="F25" s="227">
        <v>0</v>
      </c>
      <c r="G25" s="227">
        <v>0</v>
      </c>
      <c r="H25" s="227">
        <f t="shared" si="1"/>
        <v>0</v>
      </c>
      <c r="I25" s="37">
        <f t="shared" si="2"/>
        <v>0</v>
      </c>
      <c r="J25" s="227">
        <v>0</v>
      </c>
      <c r="K25" s="227">
        <v>0</v>
      </c>
      <c r="L25" s="227">
        <v>0</v>
      </c>
      <c r="M25" s="227">
        <v>300000</v>
      </c>
      <c r="N25" s="227">
        <f t="shared" si="5"/>
        <v>300000</v>
      </c>
      <c r="O25" s="37">
        <f t="shared" si="6"/>
        <v>0.99725223766781268</v>
      </c>
      <c r="P25" s="227">
        <v>0</v>
      </c>
      <c r="Q25" s="227">
        <v>0</v>
      </c>
      <c r="R25" s="227">
        <v>0</v>
      </c>
      <c r="S25" s="227">
        <v>516793.64</v>
      </c>
      <c r="T25" s="227">
        <f t="shared" si="9"/>
        <v>516793.64</v>
      </c>
      <c r="U25" s="37">
        <f t="shared" si="10"/>
        <v>1.7179120463416468</v>
      </c>
      <c r="V25" s="227">
        <f t="shared" si="11"/>
        <v>816793.64</v>
      </c>
      <c r="W25" s="37">
        <f t="shared" si="12"/>
        <v>2.7151642840094596</v>
      </c>
    </row>
    <row r="26" spans="1:24" s="9" customFormat="1" x14ac:dyDescent="0.25">
      <c r="A26" s="10" t="s">
        <v>63</v>
      </c>
      <c r="B26" s="11" t="s">
        <v>64</v>
      </c>
      <c r="C26" s="227">
        <v>0</v>
      </c>
      <c r="D26" s="227">
        <v>0</v>
      </c>
      <c r="E26" s="227">
        <v>0</v>
      </c>
      <c r="F26" s="227">
        <v>0</v>
      </c>
      <c r="G26" s="227">
        <v>0</v>
      </c>
      <c r="H26" s="227">
        <f t="shared" si="1"/>
        <v>0</v>
      </c>
      <c r="I26" s="36" t="str">
        <f t="shared" si="2"/>
        <v>-</v>
      </c>
      <c r="J26" s="227">
        <v>0</v>
      </c>
      <c r="K26" s="227">
        <v>0</v>
      </c>
      <c r="L26" s="227">
        <v>0</v>
      </c>
      <c r="M26" s="227">
        <v>0</v>
      </c>
      <c r="N26" s="227">
        <f t="shared" si="5"/>
        <v>0</v>
      </c>
      <c r="O26" s="36" t="str">
        <f t="shared" si="6"/>
        <v>-</v>
      </c>
      <c r="P26" s="227">
        <v>0</v>
      </c>
      <c r="Q26" s="227">
        <v>0</v>
      </c>
      <c r="R26" s="227">
        <v>0</v>
      </c>
      <c r="S26" s="227">
        <v>0</v>
      </c>
      <c r="T26" s="227">
        <f t="shared" si="9"/>
        <v>0</v>
      </c>
      <c r="U26" s="36" t="str">
        <f t="shared" si="10"/>
        <v>-</v>
      </c>
      <c r="V26" s="227">
        <f t="shared" si="11"/>
        <v>0</v>
      </c>
      <c r="W26" s="36" t="str">
        <f t="shared" si="12"/>
        <v>-</v>
      </c>
    </row>
    <row r="27" spans="1:24" s="9" customFormat="1" x14ac:dyDescent="0.25">
      <c r="A27" s="10" t="s">
        <v>65</v>
      </c>
      <c r="B27" s="11" t="s">
        <v>66</v>
      </c>
      <c r="C27" s="227">
        <v>0</v>
      </c>
      <c r="D27" s="227">
        <v>0</v>
      </c>
      <c r="E27" s="227">
        <v>0</v>
      </c>
      <c r="F27" s="227">
        <v>0</v>
      </c>
      <c r="G27" s="227">
        <v>0</v>
      </c>
      <c r="H27" s="227">
        <f t="shared" si="1"/>
        <v>0</v>
      </c>
      <c r="I27" s="36" t="str">
        <f t="shared" si="2"/>
        <v>-</v>
      </c>
      <c r="J27" s="227">
        <v>0</v>
      </c>
      <c r="K27" s="227">
        <v>0</v>
      </c>
      <c r="L27" s="227">
        <v>0</v>
      </c>
      <c r="M27" s="227">
        <v>0</v>
      </c>
      <c r="N27" s="227">
        <f t="shared" si="5"/>
        <v>0</v>
      </c>
      <c r="O27" s="36" t="str">
        <f t="shared" si="6"/>
        <v>-</v>
      </c>
      <c r="P27" s="227">
        <v>0</v>
      </c>
      <c r="Q27" s="227">
        <v>0</v>
      </c>
      <c r="R27" s="227">
        <v>0</v>
      </c>
      <c r="S27" s="227">
        <v>0</v>
      </c>
      <c r="T27" s="227">
        <f t="shared" si="9"/>
        <v>0</v>
      </c>
      <c r="U27" s="36" t="str">
        <f t="shared" si="10"/>
        <v>-</v>
      </c>
      <c r="V27" s="227">
        <f t="shared" si="11"/>
        <v>0</v>
      </c>
      <c r="W27" s="36" t="str">
        <f t="shared" si="12"/>
        <v>-</v>
      </c>
    </row>
    <row r="28" spans="1:24" s="9" customFormat="1" x14ac:dyDescent="0.25">
      <c r="A28" s="7" t="s">
        <v>67</v>
      </c>
      <c r="B28" s="8" t="s">
        <v>68</v>
      </c>
      <c r="C28" s="226">
        <v>0</v>
      </c>
      <c r="D28" s="226">
        <v>0</v>
      </c>
      <c r="E28" s="226">
        <v>0</v>
      </c>
      <c r="F28" s="226">
        <v>0</v>
      </c>
      <c r="G28" s="226">
        <v>0</v>
      </c>
      <c r="H28" s="226">
        <f t="shared" si="1"/>
        <v>0</v>
      </c>
      <c r="I28" s="35" t="str">
        <f t="shared" si="2"/>
        <v>-</v>
      </c>
      <c r="J28" s="226">
        <v>0</v>
      </c>
      <c r="K28" s="226">
        <v>0</v>
      </c>
      <c r="L28" s="226">
        <v>0</v>
      </c>
      <c r="M28" s="226">
        <v>0</v>
      </c>
      <c r="N28" s="226">
        <f t="shared" si="5"/>
        <v>0</v>
      </c>
      <c r="O28" s="35" t="str">
        <f t="shared" si="6"/>
        <v>-</v>
      </c>
      <c r="P28" s="226">
        <v>0</v>
      </c>
      <c r="Q28" s="226">
        <v>0</v>
      </c>
      <c r="R28" s="226">
        <v>0</v>
      </c>
      <c r="S28" s="226">
        <v>0</v>
      </c>
      <c r="T28" s="226">
        <f t="shared" si="9"/>
        <v>0</v>
      </c>
      <c r="U28" s="35" t="str">
        <f t="shared" si="10"/>
        <v>-</v>
      </c>
      <c r="V28" s="226">
        <f t="shared" si="11"/>
        <v>0</v>
      </c>
      <c r="W28" s="35" t="str">
        <f t="shared" si="12"/>
        <v>-</v>
      </c>
    </row>
    <row r="29" spans="1:24" s="9" customFormat="1" x14ac:dyDescent="0.25">
      <c r="A29" s="218"/>
      <c r="B29" s="219"/>
      <c r="C29" s="221"/>
      <c r="D29" s="221"/>
      <c r="E29" s="221"/>
      <c r="F29" s="221"/>
      <c r="G29" s="221"/>
      <c r="H29" s="221"/>
      <c r="I29" s="220"/>
      <c r="J29" s="221"/>
      <c r="K29" s="221"/>
      <c r="L29" s="221"/>
      <c r="M29" s="221"/>
      <c r="N29" s="221"/>
      <c r="O29" s="220"/>
      <c r="P29" s="221"/>
      <c r="Q29" s="221"/>
      <c r="R29" s="221"/>
      <c r="S29" s="221"/>
      <c r="T29" s="221"/>
      <c r="U29" s="220"/>
      <c r="V29" s="221"/>
      <c r="W29" s="220"/>
    </row>
    <row r="30" spans="1:24" s="1" customFormat="1" x14ac:dyDescent="0.3">
      <c r="A30" s="5"/>
      <c r="B30" s="6" t="s">
        <v>69</v>
      </c>
      <c r="C30" s="230"/>
      <c r="D30" s="230"/>
      <c r="E30" s="230"/>
      <c r="F30" s="230"/>
      <c r="G30" s="230"/>
      <c r="H30" s="230"/>
      <c r="I30" s="39"/>
      <c r="J30" s="230"/>
      <c r="K30" s="230"/>
      <c r="L30" s="230"/>
      <c r="M30" s="230"/>
      <c r="N30" s="230"/>
      <c r="O30" s="39"/>
      <c r="P30" s="230"/>
      <c r="Q30" s="230"/>
      <c r="R30" s="230"/>
      <c r="S30" s="230"/>
      <c r="T30" s="230"/>
      <c r="U30" s="39"/>
      <c r="V30" s="230"/>
      <c r="W30" s="39"/>
    </row>
    <row r="31" spans="1:24" s="17" customFormat="1" x14ac:dyDescent="0.25">
      <c r="A31" s="15"/>
      <c r="B31" s="16" t="s">
        <v>70</v>
      </c>
      <c r="C31" s="231"/>
      <c r="D31" s="231"/>
      <c r="E31" s="231"/>
      <c r="F31" s="231"/>
      <c r="G31" s="231"/>
      <c r="H31" s="231"/>
      <c r="I31" s="40"/>
      <c r="J31" s="231"/>
      <c r="K31" s="231"/>
      <c r="L31" s="231"/>
      <c r="M31" s="231"/>
      <c r="N31" s="231"/>
      <c r="O31" s="40"/>
      <c r="P31" s="231"/>
      <c r="Q31" s="231"/>
      <c r="R31" s="231"/>
      <c r="S31" s="231"/>
      <c r="T31" s="231"/>
      <c r="U31" s="40"/>
      <c r="V31" s="231"/>
      <c r="W31" s="40"/>
    </row>
    <row r="32" spans="1:24" s="9" customFormat="1" x14ac:dyDescent="0.25">
      <c r="A32" s="7">
        <v>4</v>
      </c>
      <c r="B32" s="8" t="s">
        <v>71</v>
      </c>
      <c r="C32" s="226">
        <f>C33+C34+C39</f>
        <v>22156509.670000002</v>
      </c>
      <c r="D32" s="226">
        <f>D33+D34+D39</f>
        <v>1486273.19</v>
      </c>
      <c r="E32" s="226">
        <f>E33+E34+E39</f>
        <v>1072477.4100000001</v>
      </c>
      <c r="F32" s="226">
        <f>F33+F34+F39</f>
        <v>980312.3</v>
      </c>
      <c r="G32" s="226">
        <f t="shared" ref="G32" si="39">G33+G34+G39</f>
        <v>1001217.0000000001</v>
      </c>
      <c r="H32" s="226">
        <f t="shared" ref="H32:H43" si="40">SUM(D32:G32)</f>
        <v>4540279.9000000004</v>
      </c>
      <c r="I32" s="35">
        <f t="shared" ref="I32:I43" si="41">IF(C32=0,"-",H32/C32)</f>
        <v>0.20491855295004144</v>
      </c>
      <c r="J32" s="226">
        <f t="shared" ref="J32:K32" si="42">J33+J34+J39</f>
        <v>1059580.92</v>
      </c>
      <c r="K32" s="226">
        <f t="shared" si="42"/>
        <v>883006.92999999993</v>
      </c>
      <c r="L32" s="226">
        <f>L33+L34+L39</f>
        <v>824486.64</v>
      </c>
      <c r="M32" s="226">
        <f t="shared" ref="M32" si="43">M33+M34+M39</f>
        <v>3052268.19</v>
      </c>
      <c r="N32" s="226">
        <f t="shared" ref="N32:N43" si="44">SUM(J32:M32)</f>
        <v>5819342.6799999997</v>
      </c>
      <c r="O32" s="35">
        <f t="shared" ref="O32:O43" si="45">IF(C32=0,"-",N32/C32)</f>
        <v>0.26264708506319528</v>
      </c>
      <c r="P32" s="226">
        <f t="shared" ref="P32:Q32" si="46">P33+P34+P39</f>
        <v>957321.24000000011</v>
      </c>
      <c r="Q32" s="226">
        <f t="shared" si="46"/>
        <v>1183404.95</v>
      </c>
      <c r="R32" s="226">
        <f>R33+R34+R39</f>
        <v>1031664.5299999999</v>
      </c>
      <c r="S32" s="226">
        <f t="shared" ref="S32" si="47">S33+S34+S39</f>
        <v>1461219.31</v>
      </c>
      <c r="T32" s="226">
        <f t="shared" ref="T32:T43" si="48">SUM(P32:S32)</f>
        <v>4633610.0299999993</v>
      </c>
      <c r="U32" s="35">
        <f t="shared" ref="U32:U43" si="49">IF(C32=0,"-",T32/C32)</f>
        <v>0.20913086487958549</v>
      </c>
      <c r="V32" s="226">
        <f t="shared" ref="V32:V43" si="50">H32+N32+T32</f>
        <v>14993232.609999999</v>
      </c>
      <c r="W32" s="35">
        <f t="shared" ref="W32:W43" si="51">IF(C32=0,"-",V32/C32)</f>
        <v>0.67669650289282224</v>
      </c>
      <c r="X32" s="126"/>
    </row>
    <row r="33" spans="1:24" s="9" customFormat="1" x14ac:dyDescent="0.25">
      <c r="A33" s="7" t="s">
        <v>72</v>
      </c>
      <c r="B33" s="8" t="s">
        <v>73</v>
      </c>
      <c r="C33" s="226">
        <v>21070683.07</v>
      </c>
      <c r="D33" s="226">
        <f>Jan!K364+D153</f>
        <v>1322289.75</v>
      </c>
      <c r="E33" s="226">
        <f>Fev!M386+E153</f>
        <v>980797.22</v>
      </c>
      <c r="F33" s="226">
        <f>Mar!L393+F153</f>
        <v>901348.75</v>
      </c>
      <c r="G33" s="226">
        <f>Abr!M397+G153</f>
        <v>925338.04</v>
      </c>
      <c r="H33" s="226">
        <f t="shared" si="40"/>
        <v>4129773.76</v>
      </c>
      <c r="I33" s="35">
        <f t="shared" si="41"/>
        <v>0.19599619747875596</v>
      </c>
      <c r="J33" s="226">
        <f>Mai!L403+J153</f>
        <v>962591.63</v>
      </c>
      <c r="K33" s="226">
        <f>Jun!J411+K153</f>
        <v>769785.19</v>
      </c>
      <c r="L33" s="226">
        <f>Jul!J419+L152</f>
        <v>669179.39</v>
      </c>
      <c r="M33" s="226">
        <f>Ago!P429+M152</f>
        <v>874090.31</v>
      </c>
      <c r="N33" s="226">
        <f t="shared" si="44"/>
        <v>3275646.52</v>
      </c>
      <c r="O33" s="35">
        <f t="shared" si="45"/>
        <v>0.1554599112481454</v>
      </c>
      <c r="P33" s="226">
        <f>Set!O434-OrçadoxRealizado!P152</f>
        <v>806072.27</v>
      </c>
      <c r="Q33" s="226">
        <f>Out!J433+OrçadoxRealizado!Q152</f>
        <v>983301.7</v>
      </c>
      <c r="R33" s="226">
        <f>Nov!J432+R152</f>
        <v>801400.7699999999</v>
      </c>
      <c r="S33" s="226">
        <f>Dez!J448+OrçadoxRealizado!S152</f>
        <v>1084814.31</v>
      </c>
      <c r="T33" s="226">
        <f t="shared" si="48"/>
        <v>3675589.05</v>
      </c>
      <c r="U33" s="35">
        <f t="shared" si="49"/>
        <v>0.17444090624822822</v>
      </c>
      <c r="V33" s="226">
        <f t="shared" si="50"/>
        <v>11081009.329999998</v>
      </c>
      <c r="W33" s="35">
        <f t="shared" si="51"/>
        <v>0.52589701497512953</v>
      </c>
      <c r="X33" s="126"/>
    </row>
    <row r="34" spans="1:24" s="9" customFormat="1" x14ac:dyDescent="0.25">
      <c r="A34" s="7" t="s">
        <v>74</v>
      </c>
      <c r="B34" s="8" t="s">
        <v>75</v>
      </c>
      <c r="C34" s="226">
        <f>SUM(C35:C38)</f>
        <v>900826.6</v>
      </c>
      <c r="D34" s="226">
        <f>SUM(D35:D38)</f>
        <v>145645.28</v>
      </c>
      <c r="E34" s="226">
        <f>SUM(E35:E38)</f>
        <v>78089.36</v>
      </c>
      <c r="F34" s="226">
        <f>SUM(F35:F38)</f>
        <v>51543.53</v>
      </c>
      <c r="G34" s="226">
        <f t="shared" ref="G34" si="52">SUM(G35:G38)</f>
        <v>50019.81</v>
      </c>
      <c r="H34" s="226">
        <f t="shared" si="40"/>
        <v>325297.98000000004</v>
      </c>
      <c r="I34" s="35">
        <f t="shared" si="41"/>
        <v>0.36111054003067855</v>
      </c>
      <c r="J34" s="226">
        <f t="shared" ref="J34:L34" si="53">SUM(J35:J38)</f>
        <v>65375.32</v>
      </c>
      <c r="K34" s="226">
        <f t="shared" si="53"/>
        <v>75912.12</v>
      </c>
      <c r="L34" s="226">
        <f t="shared" si="53"/>
        <v>110261.41</v>
      </c>
      <c r="M34" s="226">
        <f t="shared" ref="M34" si="54">SUM(M35:M38)</f>
        <v>2126409.21</v>
      </c>
      <c r="N34" s="226">
        <f t="shared" si="44"/>
        <v>2377958.06</v>
      </c>
      <c r="O34" s="35">
        <f t="shared" si="45"/>
        <v>2.6397511574369585</v>
      </c>
      <c r="P34" s="226">
        <f t="shared" ref="P34:R34" si="55">SUM(P35:P38)</f>
        <v>96447.55</v>
      </c>
      <c r="Q34" s="226">
        <f t="shared" si="55"/>
        <v>139108.35999999999</v>
      </c>
      <c r="R34" s="226">
        <f t="shared" si="55"/>
        <v>153409.65000000002</v>
      </c>
      <c r="S34" s="226">
        <f t="shared" ref="S34" si="56">SUM(S35:S38)</f>
        <v>278607.24</v>
      </c>
      <c r="T34" s="226">
        <f t="shared" si="48"/>
        <v>667572.80000000005</v>
      </c>
      <c r="U34" s="35">
        <f t="shared" si="49"/>
        <v>0.7410669267537171</v>
      </c>
      <c r="V34" s="226">
        <f t="shared" si="50"/>
        <v>3370828.84</v>
      </c>
      <c r="W34" s="35">
        <f t="shared" si="51"/>
        <v>3.7419286242213539</v>
      </c>
      <c r="X34" s="126"/>
    </row>
    <row r="35" spans="1:24" s="9" customFormat="1" ht="28.8" x14ac:dyDescent="0.25">
      <c r="A35" s="10" t="s">
        <v>76</v>
      </c>
      <c r="B35" s="11" t="s">
        <v>60</v>
      </c>
      <c r="C35" s="227">
        <v>100000</v>
      </c>
      <c r="D35" s="227">
        <f>Jan!K367+Jan!K371</f>
        <v>23753.93</v>
      </c>
      <c r="E35" s="227">
        <f>Fev!M389+Fev!M394</f>
        <v>24350</v>
      </c>
      <c r="F35" s="227">
        <f>Mar!L396+Mar!L401</f>
        <v>1570</v>
      </c>
      <c r="G35" s="227">
        <f>Abr!M400+Abr!M405</f>
        <v>165</v>
      </c>
      <c r="H35" s="227">
        <f t="shared" si="40"/>
        <v>49838.93</v>
      </c>
      <c r="I35" s="36">
        <f t="shared" si="41"/>
        <v>0.49838929999999998</v>
      </c>
      <c r="J35" s="227">
        <f>Mai!L406+Mai!L411</f>
        <v>15745</v>
      </c>
      <c r="K35" s="227">
        <f>Jun!J414+Jun!J421</f>
        <v>27545</v>
      </c>
      <c r="L35" s="227">
        <f>+Jul!J424+Jul!J427+Jul!J430</f>
        <v>59325</v>
      </c>
      <c r="M35" s="227">
        <f>Ago!N433+Ago!N436+Ago!N439</f>
        <v>49800</v>
      </c>
      <c r="N35" s="227">
        <f t="shared" si="44"/>
        <v>152415</v>
      </c>
      <c r="O35" s="36">
        <f t="shared" si="45"/>
        <v>1.5241499999999999</v>
      </c>
      <c r="P35" s="227">
        <f>Set!M438+Set!M441+Set!M443</f>
        <v>52415</v>
      </c>
      <c r="Q35" s="227">
        <f>Out!J437+Out!J440+Out!J443</f>
        <v>99045</v>
      </c>
      <c r="R35" s="227">
        <f>SUM(Nov!J436,Nov!J439,Nov!J442)</f>
        <v>114675</v>
      </c>
      <c r="S35" s="227">
        <f>SUM(Dez!J452,Dez!J453,Dez!J458)</f>
        <v>133050.38</v>
      </c>
      <c r="T35" s="227">
        <f t="shared" si="48"/>
        <v>399185.38</v>
      </c>
      <c r="U35" s="36">
        <f t="shared" si="49"/>
        <v>3.9918537999999999</v>
      </c>
      <c r="V35" s="227">
        <f t="shared" si="50"/>
        <v>601439.31000000006</v>
      </c>
      <c r="W35" s="36">
        <f t="shared" si="51"/>
        <v>6.0143931000000004</v>
      </c>
    </row>
    <row r="36" spans="1:24" s="9" customFormat="1" x14ac:dyDescent="0.25">
      <c r="A36" s="10" t="s">
        <v>77</v>
      </c>
      <c r="B36" s="11" t="s">
        <v>62</v>
      </c>
      <c r="C36" s="227">
        <v>300826.59999999998</v>
      </c>
      <c r="D36" s="227">
        <v>0</v>
      </c>
      <c r="E36" s="227">
        <v>0</v>
      </c>
      <c r="F36" s="227">
        <v>0</v>
      </c>
      <c r="G36" s="227">
        <v>0</v>
      </c>
      <c r="H36" s="227">
        <f t="shared" si="40"/>
        <v>0</v>
      </c>
      <c r="I36" s="36">
        <f t="shared" si="41"/>
        <v>0</v>
      </c>
      <c r="J36" s="227">
        <v>0</v>
      </c>
      <c r="K36" s="227">
        <v>0</v>
      </c>
      <c r="L36" s="227">
        <v>0</v>
      </c>
      <c r="M36" s="227">
        <v>0</v>
      </c>
      <c r="N36" s="227">
        <f t="shared" si="44"/>
        <v>0</v>
      </c>
      <c r="O36" s="36">
        <f t="shared" si="45"/>
        <v>0</v>
      </c>
      <c r="P36" s="227">
        <v>0</v>
      </c>
      <c r="Q36" s="227">
        <v>0</v>
      </c>
      <c r="R36" s="227">
        <v>0</v>
      </c>
      <c r="S36" s="227">
        <v>0</v>
      </c>
      <c r="T36" s="227">
        <f t="shared" si="48"/>
        <v>0</v>
      </c>
      <c r="U36" s="36">
        <f t="shared" si="49"/>
        <v>0</v>
      </c>
      <c r="V36" s="227">
        <f t="shared" si="50"/>
        <v>0</v>
      </c>
      <c r="W36" s="36">
        <f t="shared" si="51"/>
        <v>0</v>
      </c>
    </row>
    <row r="37" spans="1:24" s="49" customFormat="1" x14ac:dyDescent="0.25">
      <c r="A37" s="10" t="s">
        <v>78</v>
      </c>
      <c r="B37" s="11" t="s">
        <v>64</v>
      </c>
      <c r="C37" s="245">
        <v>0</v>
      </c>
      <c r="D37" s="227">
        <f>Jan!K392</f>
        <v>23918.18</v>
      </c>
      <c r="E37" s="227">
        <f>Fev!M415</f>
        <v>24473.279999999999</v>
      </c>
      <c r="F37" s="227">
        <f>Mar!L422</f>
        <v>23918.18</v>
      </c>
      <c r="G37" s="227">
        <f>Abr!M427</f>
        <v>26893.599999999999</v>
      </c>
      <c r="H37" s="227">
        <f t="shared" si="40"/>
        <v>99203.239999999991</v>
      </c>
      <c r="I37" s="36" t="str">
        <f t="shared" si="41"/>
        <v>-</v>
      </c>
      <c r="J37" s="227">
        <f>Mai!L433</f>
        <v>25903.72</v>
      </c>
      <c r="K37" s="227">
        <f>Jun!J442</f>
        <v>25405.89</v>
      </c>
      <c r="L37" s="227">
        <f>Jul!J451</f>
        <v>28059.14</v>
      </c>
      <c r="M37" s="227">
        <f>Ago!N460</f>
        <v>25405.89</v>
      </c>
      <c r="N37" s="227">
        <f t="shared" si="44"/>
        <v>104774.64</v>
      </c>
      <c r="O37" s="36" t="str">
        <f t="shared" si="45"/>
        <v>-</v>
      </c>
      <c r="P37" s="227">
        <f>Set!M463</f>
        <v>26290.31</v>
      </c>
      <c r="Q37" s="227">
        <f>Out!J464</f>
        <v>26290.31</v>
      </c>
      <c r="R37" s="227">
        <f>Nov!J463</f>
        <v>25405.89</v>
      </c>
      <c r="S37" s="227">
        <f>Dez!J479</f>
        <v>27783.8</v>
      </c>
      <c r="T37" s="227">
        <f t="shared" si="48"/>
        <v>105770.31000000001</v>
      </c>
      <c r="U37" s="36" t="str">
        <f t="shared" si="49"/>
        <v>-</v>
      </c>
      <c r="V37" s="227">
        <f t="shared" si="50"/>
        <v>309748.19</v>
      </c>
      <c r="W37" s="36" t="str">
        <f t="shared" si="51"/>
        <v>-</v>
      </c>
    </row>
    <row r="38" spans="1:24" s="49" customFormat="1" x14ac:dyDescent="0.25">
      <c r="A38" s="10" t="s">
        <v>79</v>
      </c>
      <c r="B38" s="11" t="s">
        <v>66</v>
      </c>
      <c r="C38" s="245">
        <v>500000</v>
      </c>
      <c r="D38" s="227">
        <f>Jan!K375</f>
        <v>97973.17</v>
      </c>
      <c r="E38" s="227">
        <f>Fev!M398</f>
        <v>29266.080000000002</v>
      </c>
      <c r="F38" s="227">
        <f>Mar!L404</f>
        <v>26055.35</v>
      </c>
      <c r="G38" s="227">
        <f>Abr!M409</f>
        <v>22961.21</v>
      </c>
      <c r="H38" s="227">
        <f t="shared" si="40"/>
        <v>176255.81</v>
      </c>
      <c r="I38" s="36">
        <f t="shared" si="41"/>
        <v>0.35251161999999997</v>
      </c>
      <c r="J38" s="227">
        <f>Mai!L414</f>
        <v>23726.6</v>
      </c>
      <c r="K38" s="227">
        <f>Jun!J424</f>
        <v>22961.23</v>
      </c>
      <c r="L38" s="227">
        <f>Jul!J433</f>
        <v>22877.27</v>
      </c>
      <c r="M38" s="227">
        <f>Ago!N442</f>
        <v>2051203.32</v>
      </c>
      <c r="N38" s="227">
        <f t="shared" si="44"/>
        <v>2120768.42</v>
      </c>
      <c r="O38" s="36">
        <f t="shared" si="45"/>
        <v>4.2415368400000002</v>
      </c>
      <c r="P38" s="227">
        <f>Set!M447</f>
        <v>17742.240000000002</v>
      </c>
      <c r="Q38" s="227">
        <f>Out!J446</f>
        <v>13773.05</v>
      </c>
      <c r="R38" s="227">
        <f>Nov!L445</f>
        <v>13328.76</v>
      </c>
      <c r="S38" s="227">
        <f>Dez!L461</f>
        <v>117773.06</v>
      </c>
      <c r="T38" s="227">
        <f t="shared" si="48"/>
        <v>162617.10999999999</v>
      </c>
      <c r="U38" s="36">
        <f t="shared" si="49"/>
        <v>0.32523421999999996</v>
      </c>
      <c r="V38" s="227">
        <f t="shared" si="50"/>
        <v>2459641.34</v>
      </c>
      <c r="W38" s="36">
        <f t="shared" si="51"/>
        <v>4.9192826799999994</v>
      </c>
    </row>
    <row r="39" spans="1:24" s="9" customFormat="1" x14ac:dyDescent="0.25">
      <c r="A39" s="7" t="s">
        <v>80</v>
      </c>
      <c r="B39" s="8" t="s">
        <v>81</v>
      </c>
      <c r="C39" s="226">
        <f>SUM(C40:C41)</f>
        <v>185000</v>
      </c>
      <c r="D39" s="226">
        <f>SUM(D40:D41)</f>
        <v>18338.160000000003</v>
      </c>
      <c r="E39" s="226">
        <f>SUM(E40:E41)</f>
        <v>13590.83</v>
      </c>
      <c r="F39" s="226">
        <f>SUM(F40:F41)</f>
        <v>27420.02</v>
      </c>
      <c r="G39" s="226">
        <f t="shared" ref="G39" si="57">SUM(G40:G41)</f>
        <v>25859.15</v>
      </c>
      <c r="H39" s="226">
        <f t="shared" si="40"/>
        <v>85208.16</v>
      </c>
      <c r="I39" s="35">
        <f t="shared" si="41"/>
        <v>0.46058464864864868</v>
      </c>
      <c r="J39" s="226">
        <f t="shared" ref="J39:L39" si="58">SUM(J40:J41)</f>
        <v>31613.969999999998</v>
      </c>
      <c r="K39" s="226">
        <f t="shared" si="58"/>
        <v>37309.619999999995</v>
      </c>
      <c r="L39" s="226">
        <f t="shared" si="58"/>
        <v>45045.840000000004</v>
      </c>
      <c r="M39" s="226">
        <f t="shared" ref="M39" si="59">SUM(M40:M41)</f>
        <v>51768.67</v>
      </c>
      <c r="N39" s="226">
        <f t="shared" si="44"/>
        <v>165738.09999999998</v>
      </c>
      <c r="O39" s="35">
        <f t="shared" si="45"/>
        <v>0.89588162162162155</v>
      </c>
      <c r="P39" s="226">
        <f t="shared" ref="P39:Q39" si="60">SUM(P40:P41)</f>
        <v>54801.420000000006</v>
      </c>
      <c r="Q39" s="226">
        <f t="shared" si="60"/>
        <v>60994.89</v>
      </c>
      <c r="R39" s="226">
        <f t="shared" ref="R39:S39" si="61">SUM(R40:R41)</f>
        <v>76854.11</v>
      </c>
      <c r="S39" s="226">
        <f t="shared" si="61"/>
        <v>97797.759999999995</v>
      </c>
      <c r="T39" s="226">
        <f t="shared" si="48"/>
        <v>290448.18</v>
      </c>
      <c r="U39" s="35">
        <f t="shared" si="49"/>
        <v>1.5699901621621621</v>
      </c>
      <c r="V39" s="226">
        <f t="shared" si="50"/>
        <v>541394.43999999994</v>
      </c>
      <c r="W39" s="35">
        <f t="shared" si="51"/>
        <v>2.926456432432432</v>
      </c>
    </row>
    <row r="40" spans="1:24" s="9" customFormat="1" x14ac:dyDescent="0.25">
      <c r="A40" s="14" t="s">
        <v>82</v>
      </c>
      <c r="B40" s="12" t="s">
        <v>51</v>
      </c>
      <c r="C40" s="227">
        <v>185000</v>
      </c>
      <c r="D40" s="227">
        <f>Jan!K379</f>
        <v>18171.580000000002</v>
      </c>
      <c r="E40" s="227">
        <f>Fev!M402</f>
        <v>13490.5</v>
      </c>
      <c r="F40" s="227">
        <f>Mar!L409</f>
        <v>27412.12</v>
      </c>
      <c r="G40" s="227">
        <f>Abr!M413</f>
        <v>24960.75</v>
      </c>
      <c r="H40" s="227">
        <f t="shared" si="40"/>
        <v>84034.95</v>
      </c>
      <c r="I40" s="36">
        <f t="shared" si="41"/>
        <v>0.45424297297297295</v>
      </c>
      <c r="J40" s="227">
        <f>Mai!L419</f>
        <v>31613.96</v>
      </c>
      <c r="K40" s="227">
        <f>Jun!J428</f>
        <v>37309.599999999999</v>
      </c>
      <c r="L40" s="227">
        <f>Jul!J437</f>
        <v>45045.83</v>
      </c>
      <c r="M40" s="227">
        <f>Ago!N446</f>
        <v>51718.6</v>
      </c>
      <c r="N40" s="227">
        <f t="shared" si="44"/>
        <v>165687.99</v>
      </c>
      <c r="O40" s="36">
        <f t="shared" si="45"/>
        <v>0.89561075675675672</v>
      </c>
      <c r="P40" s="227">
        <f>Set!M451</f>
        <v>54792.76</v>
      </c>
      <c r="Q40" s="227">
        <f>Out!J450</f>
        <v>60939.45</v>
      </c>
      <c r="R40" s="227">
        <f>Nov!J449</f>
        <v>76768.759999999995</v>
      </c>
      <c r="S40" s="227">
        <f>Dez!L465</f>
        <v>97694.43</v>
      </c>
      <c r="T40" s="227">
        <f t="shared" si="48"/>
        <v>290195.39999999997</v>
      </c>
      <c r="U40" s="36">
        <f t="shared" si="49"/>
        <v>1.5686237837837835</v>
      </c>
      <c r="V40" s="227">
        <f t="shared" si="50"/>
        <v>539918.34</v>
      </c>
      <c r="W40" s="36">
        <f t="shared" si="51"/>
        <v>2.9184775135135133</v>
      </c>
    </row>
    <row r="41" spans="1:24" s="9" customFormat="1" x14ac:dyDescent="0.25">
      <c r="A41" s="14" t="s">
        <v>83</v>
      </c>
      <c r="B41" s="12" t="s">
        <v>45</v>
      </c>
      <c r="C41" s="229">
        <v>0</v>
      </c>
      <c r="D41" s="229">
        <f>Jan!K380+Jan!K384+Jan!K388</f>
        <v>166.58</v>
      </c>
      <c r="E41" s="229">
        <f>Fev!M403+Fev!M407</f>
        <v>100.33</v>
      </c>
      <c r="F41" s="229">
        <f>Mar!L410</f>
        <v>7.9</v>
      </c>
      <c r="G41" s="229">
        <f>Abr!M414+Abr!M415</f>
        <v>898.4</v>
      </c>
      <c r="H41" s="229">
        <f t="shared" si="40"/>
        <v>1173.21</v>
      </c>
      <c r="I41" s="37" t="str">
        <f t="shared" si="41"/>
        <v>-</v>
      </c>
      <c r="J41" s="229">
        <f>Mai!L420</f>
        <v>0.01</v>
      </c>
      <c r="K41" s="229">
        <f>Jun!J429</f>
        <v>0.02</v>
      </c>
      <c r="L41" s="229">
        <f>Jul!J438</f>
        <v>0.01</v>
      </c>
      <c r="M41" s="229">
        <f>Ago!N447</f>
        <v>50.07</v>
      </c>
      <c r="N41" s="229">
        <f t="shared" si="44"/>
        <v>50.11</v>
      </c>
      <c r="O41" s="37" t="str">
        <f t="shared" si="45"/>
        <v>-</v>
      </c>
      <c r="P41" s="229">
        <f>Set!M452</f>
        <v>8.66</v>
      </c>
      <c r="Q41" s="229">
        <f>Out!J451+Out!J460</f>
        <v>55.44</v>
      </c>
      <c r="R41" s="229">
        <f>Nov!J459+Nov!J450</f>
        <v>85.35</v>
      </c>
      <c r="S41" s="229">
        <f>SUM(Dez!J475,Dez!J466)</f>
        <v>103.33</v>
      </c>
      <c r="T41" s="229">
        <f t="shared" si="48"/>
        <v>252.77999999999997</v>
      </c>
      <c r="U41" s="37" t="str">
        <f t="shared" si="49"/>
        <v>-</v>
      </c>
      <c r="V41" s="229">
        <f t="shared" si="50"/>
        <v>1476.1</v>
      </c>
      <c r="W41" s="37" t="str">
        <f t="shared" si="51"/>
        <v>-</v>
      </c>
    </row>
    <row r="42" spans="1:24" s="9" customFormat="1" x14ac:dyDescent="0.25">
      <c r="A42" s="7" t="s">
        <v>84</v>
      </c>
      <c r="B42" s="8" t="s">
        <v>85</v>
      </c>
      <c r="C42" s="226">
        <f>C43</f>
        <v>1223300</v>
      </c>
      <c r="D42" s="226">
        <f>D43</f>
        <v>0</v>
      </c>
      <c r="E42" s="226">
        <f>E43</f>
        <v>0</v>
      </c>
      <c r="F42" s="226">
        <f>F43</f>
        <v>0</v>
      </c>
      <c r="G42" s="226">
        <f t="shared" ref="G42" si="62">G43</f>
        <v>0</v>
      </c>
      <c r="H42" s="226">
        <f t="shared" si="40"/>
        <v>0</v>
      </c>
      <c r="I42" s="35">
        <f t="shared" si="41"/>
        <v>0</v>
      </c>
      <c r="J42" s="226">
        <f t="shared" ref="J42:M42" si="63">J43</f>
        <v>0</v>
      </c>
      <c r="K42" s="226">
        <f t="shared" si="63"/>
        <v>0</v>
      </c>
      <c r="L42" s="226">
        <f t="shared" si="63"/>
        <v>0</v>
      </c>
      <c r="M42" s="226">
        <f t="shared" si="63"/>
        <v>0</v>
      </c>
      <c r="N42" s="226">
        <f t="shared" si="44"/>
        <v>0</v>
      </c>
      <c r="O42" s="35">
        <f t="shared" si="45"/>
        <v>0</v>
      </c>
      <c r="P42" s="226">
        <f t="shared" ref="P42:Q42" si="64">P43</f>
        <v>0</v>
      </c>
      <c r="Q42" s="226">
        <f t="shared" si="64"/>
        <v>0</v>
      </c>
      <c r="R42" s="226">
        <f t="shared" ref="R42:S42" si="65">R43</f>
        <v>0</v>
      </c>
      <c r="S42" s="226">
        <f t="shared" si="65"/>
        <v>0</v>
      </c>
      <c r="T42" s="226">
        <f t="shared" si="48"/>
        <v>0</v>
      </c>
      <c r="U42" s="35">
        <f t="shared" si="49"/>
        <v>0</v>
      </c>
      <c r="V42" s="226">
        <f t="shared" si="50"/>
        <v>0</v>
      </c>
      <c r="W42" s="35">
        <f t="shared" si="51"/>
        <v>0</v>
      </c>
    </row>
    <row r="43" spans="1:24" s="9" customFormat="1" x14ac:dyDescent="0.25">
      <c r="A43" s="7" t="s">
        <v>86</v>
      </c>
      <c r="B43" s="8" t="s">
        <v>87</v>
      </c>
      <c r="C43" s="226">
        <v>1223300</v>
      </c>
      <c r="D43" s="226">
        <v>0</v>
      </c>
      <c r="E43" s="226">
        <v>0</v>
      </c>
      <c r="F43" s="226">
        <v>0</v>
      </c>
      <c r="G43" s="226">
        <v>0</v>
      </c>
      <c r="H43" s="226">
        <f t="shared" si="40"/>
        <v>0</v>
      </c>
      <c r="I43" s="35">
        <f t="shared" si="41"/>
        <v>0</v>
      </c>
      <c r="J43" s="226">
        <v>0</v>
      </c>
      <c r="K43" s="226">
        <v>0</v>
      </c>
      <c r="L43" s="226">
        <v>0</v>
      </c>
      <c r="M43" s="226">
        <v>0</v>
      </c>
      <c r="N43" s="226">
        <f t="shared" si="44"/>
        <v>0</v>
      </c>
      <c r="O43" s="35">
        <f t="shared" si="45"/>
        <v>0</v>
      </c>
      <c r="P43" s="226">
        <v>0</v>
      </c>
      <c r="Q43" s="226">
        <v>0</v>
      </c>
      <c r="R43" s="226">
        <v>0</v>
      </c>
      <c r="S43" s="226">
        <v>0</v>
      </c>
      <c r="T43" s="226">
        <f t="shared" si="48"/>
        <v>0</v>
      </c>
      <c r="U43" s="35">
        <f t="shared" si="49"/>
        <v>0</v>
      </c>
      <c r="V43" s="226">
        <f t="shared" si="50"/>
        <v>0</v>
      </c>
      <c r="W43" s="35">
        <f t="shared" si="51"/>
        <v>0</v>
      </c>
    </row>
    <row r="44" spans="1:24" s="9" customFormat="1" x14ac:dyDescent="0.25">
      <c r="A44" s="218"/>
      <c r="B44" s="8"/>
      <c r="C44" s="226"/>
      <c r="D44" s="226"/>
      <c r="E44" s="226"/>
      <c r="F44" s="226"/>
      <c r="G44" s="226"/>
      <c r="H44" s="226"/>
      <c r="I44" s="35"/>
      <c r="J44" s="226"/>
      <c r="K44" s="226"/>
      <c r="L44" s="226"/>
      <c r="M44" s="226"/>
      <c r="N44" s="226"/>
      <c r="O44" s="35"/>
      <c r="P44" s="226"/>
      <c r="Q44" s="226"/>
      <c r="R44" s="226"/>
      <c r="S44" s="226"/>
      <c r="T44" s="226"/>
      <c r="U44" s="35"/>
      <c r="V44" s="226"/>
      <c r="W44" s="35"/>
    </row>
    <row r="45" spans="1:24" s="17" customFormat="1" x14ac:dyDescent="0.25">
      <c r="A45" s="15"/>
      <c r="B45" s="16" t="s">
        <v>88</v>
      </c>
      <c r="C45" s="231"/>
      <c r="D45" s="231"/>
      <c r="E45" s="231"/>
      <c r="F45" s="231"/>
      <c r="G45" s="231"/>
      <c r="H45" s="231"/>
      <c r="I45" s="40"/>
      <c r="J45" s="231"/>
      <c r="K45" s="231"/>
      <c r="L45" s="231"/>
      <c r="M45" s="231"/>
      <c r="N45" s="231"/>
      <c r="O45" s="40"/>
      <c r="P45" s="231"/>
      <c r="Q45" s="231"/>
      <c r="R45" s="231"/>
      <c r="S45" s="231"/>
      <c r="T45" s="231"/>
      <c r="U45" s="40"/>
      <c r="V45" s="231"/>
      <c r="W45" s="40"/>
    </row>
    <row r="46" spans="1:24" s="9" customFormat="1" x14ac:dyDescent="0.25">
      <c r="A46" s="7">
        <v>6</v>
      </c>
      <c r="B46" s="8" t="s">
        <v>89</v>
      </c>
      <c r="C46" s="226">
        <f>C47+C144</f>
        <v>-22156509.667099997</v>
      </c>
      <c r="D46" s="226">
        <f>D47+D144</f>
        <v>-1486273.19</v>
      </c>
      <c r="E46" s="226">
        <f>E47+E144</f>
        <v>-1072477.4099999999</v>
      </c>
      <c r="F46" s="226">
        <f>F47+F144</f>
        <v>-980312.3</v>
      </c>
      <c r="G46" s="226">
        <f>G47+G144</f>
        <v>-1001217</v>
      </c>
      <c r="H46" s="226">
        <f t="shared" ref="H46:H77" si="66">SUM(D46:G46)</f>
        <v>-4540279.8999999994</v>
      </c>
      <c r="I46" s="35">
        <f t="shared" ref="I46:I77" si="67">IF(C46=0,"-",H46/C46)</f>
        <v>0.20491855297686262</v>
      </c>
      <c r="J46" s="226">
        <f>J47+J144</f>
        <v>-1059580.92</v>
      </c>
      <c r="K46" s="226">
        <f>K47+K144</f>
        <v>-883006.92999999993</v>
      </c>
      <c r="L46" s="226">
        <f>L47+L144</f>
        <v>-824486.6399999999</v>
      </c>
      <c r="M46" s="226">
        <f>M47+M144</f>
        <v>-3052268.19</v>
      </c>
      <c r="N46" s="226">
        <f t="shared" ref="N46:N77" si="68">SUM(J46:M46)</f>
        <v>-5819342.6799999997</v>
      </c>
      <c r="O46" s="35">
        <f t="shared" ref="O46:O77" si="69">IF(C46=0,"-",N46/C46)</f>
        <v>0.26264708509757245</v>
      </c>
      <c r="P46" s="226">
        <f>P47+P144</f>
        <v>-957321.24000000011</v>
      </c>
      <c r="Q46" s="226">
        <f>Q47+Q144</f>
        <v>-1183404.95</v>
      </c>
      <c r="R46" s="226">
        <f>R47+R144</f>
        <v>-1031664.5299999999</v>
      </c>
      <c r="S46" s="226">
        <f>S47+S144</f>
        <v>-1461219.31</v>
      </c>
      <c r="T46" s="226">
        <f t="shared" ref="T46:T77" si="70">SUM(P46:S46)</f>
        <v>-4633610.0299999993</v>
      </c>
      <c r="U46" s="35">
        <f t="shared" ref="U46:U53" si="71">IF(C46=0,"-",T46/C46)</f>
        <v>0.20913086490695804</v>
      </c>
      <c r="V46" s="226">
        <f t="shared" ref="V46:V77" si="72">H46+N46+T46</f>
        <v>-14993232.609999998</v>
      </c>
      <c r="W46" s="35">
        <f t="shared" ref="W46:W77" si="73">IF(C46=0,"-",V46/C46)</f>
        <v>0.67669650298139306</v>
      </c>
      <c r="X46" s="126"/>
    </row>
    <row r="47" spans="1:24" s="9" customFormat="1" x14ac:dyDescent="0.25">
      <c r="A47" s="7" t="s">
        <v>90</v>
      </c>
      <c r="B47" s="8" t="s">
        <v>91</v>
      </c>
      <c r="C47" s="226">
        <f>C48+C61+C70+C89+C96+C138</f>
        <v>-19870622.337099999</v>
      </c>
      <c r="D47" s="226">
        <f>D48+D61+D70+D89+D96+D138</f>
        <v>-1228021.27</v>
      </c>
      <c r="E47" s="226">
        <f>E48+E61+E70+E89+E96+E138</f>
        <v>-893048.55999999994</v>
      </c>
      <c r="F47" s="226">
        <f>F48+F61+F70+F89+F96+F138</f>
        <v>-790664.13</v>
      </c>
      <c r="G47" s="226">
        <f>G48+G61+G70+G89+G96+G138</f>
        <v>-816109.87</v>
      </c>
      <c r="H47" s="226">
        <f t="shared" si="66"/>
        <v>-3727843.83</v>
      </c>
      <c r="I47" s="35">
        <f t="shared" si="67"/>
        <v>0.1876057914421646</v>
      </c>
      <c r="J47" s="226">
        <f>J48+J61+J70+J89+J96+J138</f>
        <v>-867537.53</v>
      </c>
      <c r="K47" s="226">
        <f>K48+K61+K70+K89+K96+K138</f>
        <v>-696385.95999999985</v>
      </c>
      <c r="L47" s="226">
        <f>L48+L61+L70+L89+L96+L138</f>
        <v>-630447.68999999994</v>
      </c>
      <c r="M47" s="226">
        <f>M48+M61+M70+M89+M96+M138</f>
        <v>-831819.6</v>
      </c>
      <c r="N47" s="226">
        <f t="shared" si="68"/>
        <v>-3026190.78</v>
      </c>
      <c r="O47" s="35">
        <f t="shared" si="69"/>
        <v>0.15229471571959102</v>
      </c>
      <c r="P47" s="226">
        <f>P48+P61+P70+P89+P96+P138</f>
        <v>-770899.47000000009</v>
      </c>
      <c r="Q47" s="226">
        <f>Q48+Q61+Q70+Q89+Q96+Q138</f>
        <v>-1001712.23</v>
      </c>
      <c r="R47" s="226">
        <f>R48+R61+R70+R89+R96+R138</f>
        <v>-861236.00999999989</v>
      </c>
      <c r="S47" s="226">
        <f>S48+S61+S70+S89+S96+S138</f>
        <v>-1186160.0900000001</v>
      </c>
      <c r="T47" s="226">
        <f t="shared" si="70"/>
        <v>-3820007.8</v>
      </c>
      <c r="U47" s="35">
        <f t="shared" si="71"/>
        <v>0.19224399393207467</v>
      </c>
      <c r="V47" s="226">
        <f t="shared" si="72"/>
        <v>-10574042.41</v>
      </c>
      <c r="W47" s="35">
        <f t="shared" si="73"/>
        <v>0.53214450109383038</v>
      </c>
    </row>
    <row r="48" spans="1:24" s="9" customFormat="1" x14ac:dyDescent="0.25">
      <c r="A48" s="7" t="s">
        <v>92</v>
      </c>
      <c r="B48" s="8" t="s">
        <v>93</v>
      </c>
      <c r="C48" s="226">
        <f>C49+C52+C55+C58</f>
        <v>-10011753.32</v>
      </c>
      <c r="D48" s="226">
        <f>D49+D52+D55+D58</f>
        <v>-519977.33</v>
      </c>
      <c r="E48" s="226">
        <f>E49+E52+E55+E58</f>
        <v>-547562.90999999992</v>
      </c>
      <c r="F48" s="226">
        <f>F49+F52+F55+F58</f>
        <v>-503392.06</v>
      </c>
      <c r="G48" s="226">
        <f t="shared" ref="G48" si="74">G49+G52+G55+G58</f>
        <v>-595249.93000000005</v>
      </c>
      <c r="H48" s="226">
        <f t="shared" si="66"/>
        <v>-2166182.23</v>
      </c>
      <c r="I48" s="35">
        <f t="shared" si="67"/>
        <v>0.21636392355699791</v>
      </c>
      <c r="J48" s="226">
        <f t="shared" ref="J48:L48" si="75">J49+J52+J55+J58</f>
        <v>-498540.57000000007</v>
      </c>
      <c r="K48" s="226">
        <f t="shared" si="75"/>
        <v>-467027.76999999996</v>
      </c>
      <c r="L48" s="226">
        <f t="shared" si="75"/>
        <v>-367176.32999999996</v>
      </c>
      <c r="M48" s="226">
        <f t="shared" ref="M48" si="76">M49+M52+M55+M58</f>
        <v>-461704.88999999996</v>
      </c>
      <c r="N48" s="226">
        <f t="shared" si="68"/>
        <v>-1794449.5599999998</v>
      </c>
      <c r="O48" s="35">
        <f t="shared" si="69"/>
        <v>0.17923429619618311</v>
      </c>
      <c r="P48" s="226">
        <f t="shared" ref="P48:Q48" si="77">P49+P52+P55+P58</f>
        <v>-512100.01000000013</v>
      </c>
      <c r="Q48" s="226">
        <f t="shared" si="77"/>
        <v>-514954.99999999994</v>
      </c>
      <c r="R48" s="226">
        <f t="shared" ref="R48:S48" si="78">R49+R52+R55+R58</f>
        <v>-460824.62999999989</v>
      </c>
      <c r="S48" s="226">
        <f t="shared" si="78"/>
        <v>-702703.81</v>
      </c>
      <c r="T48" s="226">
        <f t="shared" si="70"/>
        <v>-2190583.4500000002</v>
      </c>
      <c r="U48" s="35">
        <f t="shared" si="71"/>
        <v>0.21880118097036774</v>
      </c>
      <c r="V48" s="226">
        <f t="shared" si="72"/>
        <v>-6151215.2400000002</v>
      </c>
      <c r="W48" s="35">
        <f t="shared" si="73"/>
        <v>0.61439940072354882</v>
      </c>
    </row>
    <row r="49" spans="1:23" s="9" customFormat="1" x14ac:dyDescent="0.25">
      <c r="A49" s="7" t="s">
        <v>94</v>
      </c>
      <c r="B49" s="8" t="s">
        <v>95</v>
      </c>
      <c r="C49" s="226">
        <f>SUM(C50:C51)</f>
        <v>-751487.92999999993</v>
      </c>
      <c r="D49" s="226">
        <f>SUM(D50:D51)</f>
        <v>-10243.040000000001</v>
      </c>
      <c r="E49" s="226">
        <f>SUM(E50:E51)</f>
        <v>-13024.91</v>
      </c>
      <c r="F49" s="226">
        <f>SUM(F50:F51)</f>
        <v>-11157.529999999999</v>
      </c>
      <c r="G49" s="226">
        <f t="shared" ref="G49" si="79">SUM(G50:G51)</f>
        <v>-13004.310000000001</v>
      </c>
      <c r="H49" s="226">
        <f t="shared" si="66"/>
        <v>-47429.789999999994</v>
      </c>
      <c r="I49" s="35">
        <f t="shared" si="67"/>
        <v>6.3114506709375892E-2</v>
      </c>
      <c r="J49" s="226">
        <f t="shared" ref="J49:L49" si="80">SUM(J50:J51)</f>
        <v>-8271.4500000000007</v>
      </c>
      <c r="K49" s="226">
        <f t="shared" si="80"/>
        <v>-6194.5</v>
      </c>
      <c r="L49" s="226">
        <f t="shared" si="80"/>
        <v>-10173.469999999999</v>
      </c>
      <c r="M49" s="226">
        <f t="shared" ref="M49" si="81">SUM(M50:M51)</f>
        <v>-7915.1499999999978</v>
      </c>
      <c r="N49" s="226">
        <f t="shared" si="68"/>
        <v>-32554.569999999996</v>
      </c>
      <c r="O49" s="35">
        <f t="shared" si="69"/>
        <v>4.3320150198553418E-2</v>
      </c>
      <c r="P49" s="226">
        <f t="shared" ref="P49:Q49" si="82">SUM(P50:P51)</f>
        <v>-7915.16</v>
      </c>
      <c r="Q49" s="226">
        <f t="shared" si="82"/>
        <v>-7915.1600000000017</v>
      </c>
      <c r="R49" s="226">
        <f t="shared" ref="R49:S49" si="83">SUM(R50:R51)</f>
        <v>-5882.4700000000012</v>
      </c>
      <c r="S49" s="226">
        <f t="shared" si="83"/>
        <v>-9947.630000000001</v>
      </c>
      <c r="T49" s="226">
        <f t="shared" si="70"/>
        <v>-31660.420000000002</v>
      </c>
      <c r="U49" s="35">
        <f t="shared" si="71"/>
        <v>4.2130310729009322E-2</v>
      </c>
      <c r="V49" s="226">
        <f t="shared" si="72"/>
        <v>-111644.77999999998</v>
      </c>
      <c r="W49" s="35">
        <f t="shared" si="73"/>
        <v>0.14856496763693861</v>
      </c>
    </row>
    <row r="50" spans="1:23" s="18" customFormat="1" x14ac:dyDescent="0.25">
      <c r="A50" s="10" t="s">
        <v>96</v>
      </c>
      <c r="B50" s="11" t="s">
        <v>97</v>
      </c>
      <c r="C50" s="227">
        <v>-452372.97</v>
      </c>
      <c r="D50" s="227">
        <f>-Jan!K208</f>
        <v>-5547.16</v>
      </c>
      <c r="E50" s="227">
        <f>-Fev!M209</f>
        <v>-5545.67</v>
      </c>
      <c r="F50" s="227">
        <f>-Mar!L203</f>
        <v>-5545.67</v>
      </c>
      <c r="G50" s="227">
        <f>-Abr!M202</f>
        <v>-6729.8700000000008</v>
      </c>
      <c r="H50" s="227">
        <f t="shared" si="66"/>
        <v>-23368.370000000003</v>
      </c>
      <c r="I50" s="36">
        <f t="shared" si="67"/>
        <v>5.1657308348905119E-2</v>
      </c>
      <c r="J50" s="227">
        <f>-Mai!L198</f>
        <v>-2366.5600000000013</v>
      </c>
      <c r="K50" s="227">
        <f>-Jun!L204</f>
        <v>0</v>
      </c>
      <c r="L50" s="227">
        <v>0</v>
      </c>
      <c r="M50" s="227">
        <v>0</v>
      </c>
      <c r="N50" s="227">
        <f t="shared" si="68"/>
        <v>-2366.5600000000013</v>
      </c>
      <c r="O50" s="36">
        <f t="shared" si="69"/>
        <v>5.2314354679502658E-3</v>
      </c>
      <c r="P50" s="227">
        <f>Set!O204</f>
        <v>0</v>
      </c>
      <c r="Q50" s="227">
        <f>-[1]Out!L206</f>
        <v>0</v>
      </c>
      <c r="R50" s="227">
        <f>Nov!L205</f>
        <v>0</v>
      </c>
      <c r="S50" s="227">
        <f>-Dez!L213</f>
        <v>0</v>
      </c>
      <c r="T50" s="227">
        <f t="shared" si="70"/>
        <v>0</v>
      </c>
      <c r="U50" s="36">
        <f t="shared" si="71"/>
        <v>0</v>
      </c>
      <c r="V50" s="227">
        <f t="shared" si="72"/>
        <v>-25734.930000000004</v>
      </c>
      <c r="W50" s="36">
        <f t="shared" si="73"/>
        <v>5.6888743816855381E-2</v>
      </c>
    </row>
    <row r="51" spans="1:23" s="18" customFormat="1" x14ac:dyDescent="0.25">
      <c r="A51" s="10" t="s">
        <v>98</v>
      </c>
      <c r="B51" s="11" t="s">
        <v>99</v>
      </c>
      <c r="C51" s="227">
        <v>-299114.96000000002</v>
      </c>
      <c r="D51" s="227">
        <f>-Jan!K218</f>
        <v>-4695.88</v>
      </c>
      <c r="E51" s="227">
        <f>-Fev!M219</f>
        <v>-7479.24</v>
      </c>
      <c r="F51" s="227">
        <f>-Mar!L213</f>
        <v>-5611.8599999999988</v>
      </c>
      <c r="G51" s="227">
        <f>-Abr!M212</f>
        <v>-6274.4400000000005</v>
      </c>
      <c r="H51" s="227">
        <f t="shared" si="66"/>
        <v>-24061.42</v>
      </c>
      <c r="I51" s="36">
        <f t="shared" si="67"/>
        <v>8.0442048100837202E-2</v>
      </c>
      <c r="J51" s="227">
        <f>-Mai!L208</f>
        <v>-5904.8899999999994</v>
      </c>
      <c r="K51" s="227">
        <f>-Jun!L214</f>
        <v>-6194.5</v>
      </c>
      <c r="L51" s="227">
        <f>-Jul!L216</f>
        <v>-10173.469999999999</v>
      </c>
      <c r="M51" s="227">
        <f>-Ago!P218</f>
        <v>-7915.1499999999978</v>
      </c>
      <c r="N51" s="227">
        <f t="shared" si="68"/>
        <v>-30188.01</v>
      </c>
      <c r="O51" s="36">
        <f t="shared" si="69"/>
        <v>0.10092444055623295</v>
      </c>
      <c r="P51" s="227">
        <f>-Set!O214</f>
        <v>-7915.16</v>
      </c>
      <c r="Q51" s="227">
        <f>-Out!L216</f>
        <v>-7915.1600000000017</v>
      </c>
      <c r="R51" s="227">
        <f>-Nov!L215</f>
        <v>-5882.4700000000012</v>
      </c>
      <c r="S51" s="227">
        <f>-Dez!L223</f>
        <v>-9947.630000000001</v>
      </c>
      <c r="T51" s="227">
        <f t="shared" si="70"/>
        <v>-31660.420000000002</v>
      </c>
      <c r="U51" s="36">
        <f t="shared" si="71"/>
        <v>0.10584699608471605</v>
      </c>
      <c r="V51" s="227">
        <f t="shared" si="72"/>
        <v>-85909.849999999991</v>
      </c>
      <c r="W51" s="36">
        <f t="shared" si="73"/>
        <v>0.28721348474178621</v>
      </c>
    </row>
    <row r="52" spans="1:23" s="9" customFormat="1" x14ac:dyDescent="0.25">
      <c r="A52" s="7" t="s">
        <v>100</v>
      </c>
      <c r="B52" s="8" t="s">
        <v>101</v>
      </c>
      <c r="C52" s="226">
        <f>SUM(C53:C54)</f>
        <v>-7317702.6299999999</v>
      </c>
      <c r="D52" s="226">
        <f>SUM(D53:D54)</f>
        <v>-447377.28</v>
      </c>
      <c r="E52" s="226">
        <f>SUM(E53:E54)</f>
        <v>-476647.38</v>
      </c>
      <c r="F52" s="226">
        <f>SUM(F53:F54)</f>
        <v>-437827.83999999997</v>
      </c>
      <c r="G52" s="226">
        <f t="shared" ref="G52" si="84">SUM(G53:G54)</f>
        <v>-524908.51</v>
      </c>
      <c r="H52" s="226">
        <f t="shared" si="66"/>
        <v>-1886761.01</v>
      </c>
      <c r="I52" s="35">
        <f t="shared" si="67"/>
        <v>0.2578351574802924</v>
      </c>
      <c r="J52" s="226">
        <f t="shared" ref="J52:L52" si="85">SUM(J53:J54)</f>
        <v>-447867.91000000003</v>
      </c>
      <c r="K52" s="226">
        <f t="shared" si="85"/>
        <v>-412523.89999999997</v>
      </c>
      <c r="L52" s="226">
        <f t="shared" si="85"/>
        <v>-305661.64999999997</v>
      </c>
      <c r="M52" s="226">
        <f t="shared" ref="M52" si="86">SUM(M53:M54)</f>
        <v>-394472.06999999995</v>
      </c>
      <c r="N52" s="226">
        <f t="shared" si="68"/>
        <v>-1560525.5299999998</v>
      </c>
      <c r="O52" s="35">
        <f t="shared" si="69"/>
        <v>0.21325347706838968</v>
      </c>
      <c r="P52" s="226">
        <f t="shared" ref="P52:Q52" si="87">SUM(P53:P54)</f>
        <v>-433782.38000000012</v>
      </c>
      <c r="Q52" s="226">
        <f t="shared" si="87"/>
        <v>-415862.32999999996</v>
      </c>
      <c r="R52" s="226">
        <f t="shared" ref="R52:S52" si="88">SUM(R53:R54)</f>
        <v>-331950.53999999992</v>
      </c>
      <c r="S52" s="226">
        <f t="shared" si="88"/>
        <v>-550467.27</v>
      </c>
      <c r="T52" s="226">
        <f t="shared" si="70"/>
        <v>-1732062.52</v>
      </c>
      <c r="U52" s="35">
        <f t="shared" si="71"/>
        <v>0.23669484913190578</v>
      </c>
      <c r="V52" s="226">
        <f t="shared" si="72"/>
        <v>-5179349.0600000005</v>
      </c>
      <c r="W52" s="35">
        <f t="shared" si="73"/>
        <v>0.70778348368058797</v>
      </c>
    </row>
    <row r="53" spans="1:23" s="18" customFormat="1" x14ac:dyDescent="0.25">
      <c r="A53" s="10" t="s">
        <v>102</v>
      </c>
      <c r="B53" s="11" t="s">
        <v>97</v>
      </c>
      <c r="C53" s="227">
        <v>-2612618.5099999998</v>
      </c>
      <c r="D53" s="227">
        <f>-Jan!K226</f>
        <v>-114996.66</v>
      </c>
      <c r="E53" s="227">
        <f>-Fev!M229</f>
        <v>-111490.31</v>
      </c>
      <c r="F53" s="227">
        <f>-Mar!L223</f>
        <v>-118272.26999999999</v>
      </c>
      <c r="G53" s="227">
        <f>-Abr!M222</f>
        <v>-113590.01000000001</v>
      </c>
      <c r="H53" s="227">
        <f t="shared" si="66"/>
        <v>-458349.25</v>
      </c>
      <c r="I53" s="36">
        <f t="shared" si="67"/>
        <v>0.17543673071504037</v>
      </c>
      <c r="J53" s="227">
        <f>-Mai!L218</f>
        <v>-92434.12</v>
      </c>
      <c r="K53" s="227">
        <f>-Jun!L224</f>
        <v>-107100.93</v>
      </c>
      <c r="L53" s="227">
        <f>-Jul!L226</f>
        <v>-390.9199999999837</v>
      </c>
      <c r="M53" s="227">
        <f>-Ago!P228</f>
        <v>-65422.540000000008</v>
      </c>
      <c r="N53" s="227">
        <f t="shared" si="68"/>
        <v>-265348.51</v>
      </c>
      <c r="O53" s="36">
        <f t="shared" si="69"/>
        <v>0.10156420043123709</v>
      </c>
      <c r="P53" s="227">
        <f>-Set!O224</f>
        <v>-67170.899999999994</v>
      </c>
      <c r="Q53" s="227">
        <f>-Out!L226</f>
        <v>-67262.650000000009</v>
      </c>
      <c r="R53" s="227">
        <f>-Nov!L225</f>
        <v>-49739.640000000014</v>
      </c>
      <c r="S53" s="227">
        <f>-Dez!L233</f>
        <v>-92504.12</v>
      </c>
      <c r="T53" s="227">
        <f t="shared" si="70"/>
        <v>-276677.31</v>
      </c>
      <c r="U53" s="36">
        <f t="shared" si="71"/>
        <v>0.10590038650533791</v>
      </c>
      <c r="V53" s="227">
        <f t="shared" si="72"/>
        <v>-1000375.0700000001</v>
      </c>
      <c r="W53" s="36">
        <f t="shared" si="73"/>
        <v>0.38290131765161539</v>
      </c>
    </row>
    <row r="54" spans="1:23" s="18" customFormat="1" x14ac:dyDescent="0.25">
      <c r="A54" s="10" t="s">
        <v>103</v>
      </c>
      <c r="B54" s="11" t="s">
        <v>99</v>
      </c>
      <c r="C54" s="227">
        <v>-4705084.12</v>
      </c>
      <c r="D54" s="227">
        <f>-Jan!K239</f>
        <v>-332380.62</v>
      </c>
      <c r="E54" s="227">
        <f>-Fev!M243</f>
        <v>-365157.07</v>
      </c>
      <c r="F54" s="227">
        <f>-Mar!L238</f>
        <v>-319555.56999999995</v>
      </c>
      <c r="G54" s="227">
        <f>-Abr!M237</f>
        <v>-411318.5</v>
      </c>
      <c r="H54" s="227">
        <f t="shared" si="66"/>
        <v>-1428411.7599999998</v>
      </c>
      <c r="I54" s="36">
        <f t="shared" si="67"/>
        <v>0.30358899513150461</v>
      </c>
      <c r="J54" s="227">
        <f>-Mai!L232</f>
        <v>-355433.79000000004</v>
      </c>
      <c r="K54" s="227">
        <f>-Jun!L238</f>
        <v>-305422.96999999997</v>
      </c>
      <c r="L54" s="227">
        <f>-Jul!L240</f>
        <v>-305270.73</v>
      </c>
      <c r="M54" s="227">
        <f>-Ago!P242</f>
        <v>-329049.52999999997</v>
      </c>
      <c r="N54" s="227">
        <f t="shared" si="68"/>
        <v>-1295177.02</v>
      </c>
      <c r="O54" s="36">
        <f t="shared" si="69"/>
        <v>0.2752718095930663</v>
      </c>
      <c r="P54" s="227">
        <f>-Set!O238</f>
        <v>-366611.4800000001</v>
      </c>
      <c r="Q54" s="227">
        <f>-Out!L240</f>
        <v>-348599.67999999993</v>
      </c>
      <c r="R54" s="227">
        <f>-Nov!L239</f>
        <v>-282210.89999999991</v>
      </c>
      <c r="S54" s="227">
        <f>-Dez!L247</f>
        <v>-457963.15</v>
      </c>
      <c r="T54" s="227">
        <f t="shared" si="70"/>
        <v>-1455385.21</v>
      </c>
      <c r="U54" s="36">
        <f t="shared" ref="U54" si="89">IF(C54=0,"-",T54/C54)</f>
        <v>0.30932182568502087</v>
      </c>
      <c r="V54" s="227">
        <f t="shared" si="72"/>
        <v>-4178973.9899999998</v>
      </c>
      <c r="W54" s="36">
        <f t="shared" si="73"/>
        <v>0.88818263040959189</v>
      </c>
    </row>
    <row r="55" spans="1:23" s="9" customFormat="1" x14ac:dyDescent="0.25">
      <c r="A55" s="7" t="s">
        <v>104</v>
      </c>
      <c r="B55" s="8" t="s">
        <v>105</v>
      </c>
      <c r="C55" s="226">
        <f>SUM(C56:C57)</f>
        <v>-1942562.76</v>
      </c>
      <c r="D55" s="226">
        <f>SUM(D56:D57)</f>
        <v>-62357.01</v>
      </c>
      <c r="E55" s="226">
        <f>SUM(E56:E57)</f>
        <v>-57890.619999999995</v>
      </c>
      <c r="F55" s="226">
        <f>SUM(F56:F57)</f>
        <v>-54406.69</v>
      </c>
      <c r="G55" s="226">
        <f t="shared" ref="G55" si="90">SUM(G56:G57)</f>
        <v>-57337.11</v>
      </c>
      <c r="H55" s="226">
        <f t="shared" si="66"/>
        <v>-231991.43</v>
      </c>
      <c r="I55" s="35">
        <f t="shared" si="67"/>
        <v>0.11942544909076708</v>
      </c>
      <c r="J55" s="226">
        <f t="shared" ref="J55:L55" si="91">SUM(J56:J57)</f>
        <v>-42401.21</v>
      </c>
      <c r="K55" s="226">
        <f t="shared" si="91"/>
        <v>-48309.369999999995</v>
      </c>
      <c r="L55" s="226">
        <f t="shared" si="91"/>
        <v>-51341.21</v>
      </c>
      <c r="M55" s="226">
        <f t="shared" ref="M55" si="92">SUM(M56:M57)</f>
        <v>-59317.67</v>
      </c>
      <c r="N55" s="226">
        <f t="shared" si="68"/>
        <v>-201369.45999999996</v>
      </c>
      <c r="O55" s="35">
        <f t="shared" si="69"/>
        <v>0.10366175247794823</v>
      </c>
      <c r="P55" s="226">
        <f t="shared" ref="P55:Q55" si="93">SUM(P56:P57)</f>
        <v>-70402.47</v>
      </c>
      <c r="Q55" s="226">
        <f t="shared" si="93"/>
        <v>-91177.51</v>
      </c>
      <c r="R55" s="226">
        <f t="shared" ref="R55:S55" si="94">SUM(R56:R57)</f>
        <v>-122991.62000000001</v>
      </c>
      <c r="S55" s="226">
        <f t="shared" si="94"/>
        <v>-142288.91</v>
      </c>
      <c r="T55" s="226">
        <f t="shared" si="70"/>
        <v>-426860.51</v>
      </c>
      <c r="U55" s="35">
        <f t="shared" ref="U55:U86" si="95">IF(C55=0,"-",T55/C55)</f>
        <v>0.2197409107132271</v>
      </c>
      <c r="V55" s="226">
        <f t="shared" si="72"/>
        <v>-860221.39999999991</v>
      </c>
      <c r="W55" s="35">
        <f t="shared" si="73"/>
        <v>0.44282811228194241</v>
      </c>
    </row>
    <row r="56" spans="1:23" s="18" customFormat="1" x14ac:dyDescent="0.25">
      <c r="A56" s="10" t="s">
        <v>106</v>
      </c>
      <c r="B56" s="11" t="s">
        <v>97</v>
      </c>
      <c r="C56" s="227">
        <v>0</v>
      </c>
      <c r="D56" s="227">
        <v>0</v>
      </c>
      <c r="E56" s="227">
        <v>0</v>
      </c>
      <c r="F56" s="227">
        <f>-Mar!L253</f>
        <v>-756.28</v>
      </c>
      <c r="G56" s="227">
        <f>-Abr!M253</f>
        <v>-5154.5599999999995</v>
      </c>
      <c r="H56" s="227">
        <f t="shared" si="66"/>
        <v>-5910.8399999999992</v>
      </c>
      <c r="I56" s="36" t="str">
        <f t="shared" si="67"/>
        <v>-</v>
      </c>
      <c r="J56" s="227">
        <f>-Mai!L248</f>
        <v>-2217.08</v>
      </c>
      <c r="K56" s="227">
        <f>-Jun!L254</f>
        <v>-2252.25</v>
      </c>
      <c r="L56" s="227">
        <f>-Jul!L256</f>
        <v>-411.38</v>
      </c>
      <c r="M56" s="227">
        <f>-Ago!P258</f>
        <v>-302.43</v>
      </c>
      <c r="N56" s="227">
        <f t="shared" si="68"/>
        <v>-5183.1400000000003</v>
      </c>
      <c r="O56" s="36" t="str">
        <f t="shared" si="69"/>
        <v>-</v>
      </c>
      <c r="P56" s="227">
        <f>-Set!O254</f>
        <v>-199.47</v>
      </c>
      <c r="Q56" s="227">
        <f>-Out!L256</f>
        <v>0</v>
      </c>
      <c r="R56" s="227">
        <f>-Nov!L255</f>
        <v>-262.10000000000002</v>
      </c>
      <c r="S56" s="227">
        <f>-Dez!L263</f>
        <v>-611.14</v>
      </c>
      <c r="T56" s="227">
        <f t="shared" si="70"/>
        <v>-1072.71</v>
      </c>
      <c r="U56" s="36" t="str">
        <f t="shared" si="95"/>
        <v>-</v>
      </c>
      <c r="V56" s="227">
        <f t="shared" si="72"/>
        <v>-12166.689999999999</v>
      </c>
      <c r="W56" s="36" t="str">
        <f t="shared" si="73"/>
        <v>-</v>
      </c>
    </row>
    <row r="57" spans="1:23" s="18" customFormat="1" x14ac:dyDescent="0.25">
      <c r="A57" s="10" t="s">
        <v>107</v>
      </c>
      <c r="B57" s="11" t="s">
        <v>99</v>
      </c>
      <c r="C57" s="227">
        <v>-1942562.76</v>
      </c>
      <c r="D57" s="227">
        <f>-Jan!K253</f>
        <v>-62357.01</v>
      </c>
      <c r="E57" s="227">
        <f>-Fev!M257</f>
        <v>-57890.619999999995</v>
      </c>
      <c r="F57" s="227">
        <f>-Mar!L257</f>
        <v>-53650.41</v>
      </c>
      <c r="G57" s="227">
        <f>-Abr!M258</f>
        <v>-52182.55</v>
      </c>
      <c r="H57" s="227">
        <f t="shared" si="66"/>
        <v>-226080.59000000003</v>
      </c>
      <c r="I57" s="36">
        <f t="shared" si="67"/>
        <v>0.11638264392549151</v>
      </c>
      <c r="J57" s="227">
        <f>-Mai!L253</f>
        <v>-40184.129999999997</v>
      </c>
      <c r="K57" s="227">
        <f>-Jun!L259</f>
        <v>-46057.119999999995</v>
      </c>
      <c r="L57" s="227">
        <f>-Jul!L261</f>
        <v>-50929.83</v>
      </c>
      <c r="M57" s="227">
        <f>-Ago!P263</f>
        <v>-59015.24</v>
      </c>
      <c r="N57" s="227">
        <f t="shared" si="68"/>
        <v>-196186.32</v>
      </c>
      <c r="O57" s="36">
        <f t="shared" si="69"/>
        <v>0.1009935555441205</v>
      </c>
      <c r="P57" s="227">
        <f>-Set!O259</f>
        <v>-70203</v>
      </c>
      <c r="Q57" s="227">
        <f>-Out!L261</f>
        <v>-91177.51</v>
      </c>
      <c r="R57" s="227">
        <f>-Nov!L260</f>
        <v>-122729.52</v>
      </c>
      <c r="S57" s="227">
        <f>-Dez!L268</f>
        <v>-141677.76999999999</v>
      </c>
      <c r="T57" s="227">
        <f t="shared" si="70"/>
        <v>-425787.80000000005</v>
      </c>
      <c r="U57" s="36">
        <f t="shared" si="95"/>
        <v>0.21918869689440565</v>
      </c>
      <c r="V57" s="227">
        <f t="shared" si="72"/>
        <v>-848054.71000000008</v>
      </c>
      <c r="W57" s="36">
        <f t="shared" si="73"/>
        <v>0.43656489636401763</v>
      </c>
    </row>
    <row r="58" spans="1:23" s="9" customFormat="1" x14ac:dyDescent="0.25">
      <c r="A58" s="7" t="s">
        <v>108</v>
      </c>
      <c r="B58" s="8" t="s">
        <v>109</v>
      </c>
      <c r="C58" s="226">
        <f>SUM(C59:C60)</f>
        <v>0</v>
      </c>
      <c r="D58" s="226">
        <f>SUM(D59:D60)</f>
        <v>0</v>
      </c>
      <c r="E58" s="226">
        <f>SUM(E59:E60)</f>
        <v>0</v>
      </c>
      <c r="F58" s="226">
        <f>SUM(F59:F60)</f>
        <v>0</v>
      </c>
      <c r="G58" s="226">
        <f t="shared" ref="G58" si="96">SUM(G59:G60)</f>
        <v>0</v>
      </c>
      <c r="H58" s="226">
        <f t="shared" si="66"/>
        <v>0</v>
      </c>
      <c r="I58" s="35" t="str">
        <f t="shared" si="67"/>
        <v>-</v>
      </c>
      <c r="J58" s="226">
        <f t="shared" ref="J58:L58" si="97">SUM(J59:J60)</f>
        <v>0</v>
      </c>
      <c r="K58" s="226">
        <f t="shared" si="97"/>
        <v>0</v>
      </c>
      <c r="L58" s="226">
        <f t="shared" si="97"/>
        <v>0</v>
      </c>
      <c r="M58" s="226">
        <f t="shared" ref="M58" si="98">SUM(M59:M60)</f>
        <v>0</v>
      </c>
      <c r="N58" s="226">
        <f t="shared" si="68"/>
        <v>0</v>
      </c>
      <c r="O58" s="35" t="str">
        <f t="shared" si="69"/>
        <v>-</v>
      </c>
      <c r="P58" s="226">
        <f t="shared" ref="P58:Q58" si="99">SUM(P59:P60)</f>
        <v>0</v>
      </c>
      <c r="Q58" s="226">
        <f t="shared" si="99"/>
        <v>0</v>
      </c>
      <c r="R58" s="226">
        <f t="shared" ref="R58:S58" si="100">SUM(R59:R60)</f>
        <v>0</v>
      </c>
      <c r="S58" s="226">
        <f t="shared" si="100"/>
        <v>0</v>
      </c>
      <c r="T58" s="226">
        <f t="shared" si="70"/>
        <v>0</v>
      </c>
      <c r="U58" s="35" t="str">
        <f t="shared" si="95"/>
        <v>-</v>
      </c>
      <c r="V58" s="226">
        <f t="shared" si="72"/>
        <v>0</v>
      </c>
      <c r="W58" s="35" t="str">
        <f t="shared" si="73"/>
        <v>-</v>
      </c>
    </row>
    <row r="59" spans="1:23" s="18" customFormat="1" x14ac:dyDescent="0.25">
      <c r="A59" s="10" t="s">
        <v>110</v>
      </c>
      <c r="B59" s="11" t="s">
        <v>97</v>
      </c>
      <c r="C59" s="227">
        <v>0</v>
      </c>
      <c r="D59" s="227">
        <v>0</v>
      </c>
      <c r="E59" s="227">
        <v>0</v>
      </c>
      <c r="F59" s="227">
        <v>0</v>
      </c>
      <c r="G59" s="227">
        <v>0</v>
      </c>
      <c r="H59" s="227">
        <f t="shared" si="66"/>
        <v>0</v>
      </c>
      <c r="I59" s="36" t="str">
        <f t="shared" si="67"/>
        <v>-</v>
      </c>
      <c r="J59" s="227">
        <v>0</v>
      </c>
      <c r="K59" s="227">
        <v>0</v>
      </c>
      <c r="L59" s="227">
        <v>0</v>
      </c>
      <c r="M59" s="227">
        <v>0</v>
      </c>
      <c r="N59" s="227">
        <f t="shared" si="68"/>
        <v>0</v>
      </c>
      <c r="O59" s="36" t="str">
        <f t="shared" si="69"/>
        <v>-</v>
      </c>
      <c r="P59" s="227">
        <v>0</v>
      </c>
      <c r="Q59" s="227">
        <v>0</v>
      </c>
      <c r="R59" s="227">
        <v>0</v>
      </c>
      <c r="S59" s="227">
        <v>0</v>
      </c>
      <c r="T59" s="227">
        <f t="shared" si="70"/>
        <v>0</v>
      </c>
      <c r="U59" s="36" t="str">
        <f t="shared" si="95"/>
        <v>-</v>
      </c>
      <c r="V59" s="227">
        <f t="shared" si="72"/>
        <v>0</v>
      </c>
      <c r="W59" s="36" t="str">
        <f t="shared" si="73"/>
        <v>-</v>
      </c>
    </row>
    <row r="60" spans="1:23" s="18" customFormat="1" x14ac:dyDescent="0.25">
      <c r="A60" s="10" t="s">
        <v>111</v>
      </c>
      <c r="B60" s="11" t="s">
        <v>99</v>
      </c>
      <c r="C60" s="227">
        <v>0</v>
      </c>
      <c r="D60" s="227">
        <v>0</v>
      </c>
      <c r="E60" s="227">
        <v>0</v>
      </c>
      <c r="F60" s="227">
        <v>0</v>
      </c>
      <c r="G60" s="227">
        <v>0</v>
      </c>
      <c r="H60" s="227">
        <f t="shared" si="66"/>
        <v>0</v>
      </c>
      <c r="I60" s="36" t="str">
        <f t="shared" si="67"/>
        <v>-</v>
      </c>
      <c r="J60" s="227">
        <v>0</v>
      </c>
      <c r="K60" s="227">
        <v>0</v>
      </c>
      <c r="L60" s="227">
        <v>0</v>
      </c>
      <c r="M60" s="227">
        <v>0</v>
      </c>
      <c r="N60" s="227">
        <f t="shared" si="68"/>
        <v>0</v>
      </c>
      <c r="O60" s="36" t="str">
        <f t="shared" si="69"/>
        <v>-</v>
      </c>
      <c r="P60" s="227">
        <v>0</v>
      </c>
      <c r="Q60" s="227">
        <v>0</v>
      </c>
      <c r="R60" s="227">
        <v>0</v>
      </c>
      <c r="S60" s="227">
        <v>0</v>
      </c>
      <c r="T60" s="227">
        <f t="shared" si="70"/>
        <v>0</v>
      </c>
      <c r="U60" s="36" t="str">
        <f t="shared" si="95"/>
        <v>-</v>
      </c>
      <c r="V60" s="227">
        <f t="shared" si="72"/>
        <v>0</v>
      </c>
      <c r="W60" s="36" t="str">
        <f t="shared" si="73"/>
        <v>-</v>
      </c>
    </row>
    <row r="61" spans="1:23" s="9" customFormat="1" ht="28.8" x14ac:dyDescent="0.25">
      <c r="A61" s="7" t="s">
        <v>112</v>
      </c>
      <c r="B61" s="8" t="s">
        <v>113</v>
      </c>
      <c r="C61" s="226">
        <f>SUM(C62:C69)</f>
        <v>-2035894.7600000002</v>
      </c>
      <c r="D61" s="226">
        <f>SUM(D62:D69)</f>
        <v>-400945.80000000005</v>
      </c>
      <c r="E61" s="226">
        <f>SUM(E62:E69)</f>
        <v>-122936.6</v>
      </c>
      <c r="F61" s="226">
        <f>SUM(F62:F69)</f>
        <v>-96483.030000000013</v>
      </c>
      <c r="G61" s="226">
        <f t="shared" ref="G61" si="101">SUM(G62:G69)</f>
        <v>-107169.36</v>
      </c>
      <c r="H61" s="226">
        <f t="shared" si="66"/>
        <v>-727534.79</v>
      </c>
      <c r="I61" s="35">
        <f t="shared" si="67"/>
        <v>0.35735383001820781</v>
      </c>
      <c r="J61" s="226">
        <f t="shared" ref="J61:L61" si="102">SUM(J62:J69)</f>
        <v>-130628.44</v>
      </c>
      <c r="K61" s="226">
        <f t="shared" si="102"/>
        <v>-124566.18</v>
      </c>
      <c r="L61" s="226">
        <f t="shared" si="102"/>
        <v>-116459.11</v>
      </c>
      <c r="M61" s="226">
        <f t="shared" ref="M61" si="103">SUM(M62:M69)</f>
        <v>-158439.47000000003</v>
      </c>
      <c r="N61" s="226">
        <f t="shared" si="68"/>
        <v>-530093.19999999995</v>
      </c>
      <c r="O61" s="35">
        <f t="shared" si="69"/>
        <v>0.26037357648093751</v>
      </c>
      <c r="P61" s="226">
        <f t="shared" ref="P61:Q61" si="104">SUM(P62:P69)</f>
        <v>-123608.34000000001</v>
      </c>
      <c r="Q61" s="226">
        <f t="shared" si="104"/>
        <v>-141048.12000000002</v>
      </c>
      <c r="R61" s="226">
        <f t="shared" ref="R61:S61" si="105">SUM(R62:R69)</f>
        <v>-123380.53</v>
      </c>
      <c r="S61" s="226">
        <f t="shared" si="105"/>
        <v>-151029.78999999998</v>
      </c>
      <c r="T61" s="226">
        <f t="shared" si="70"/>
        <v>-539066.78</v>
      </c>
      <c r="U61" s="35">
        <f t="shared" si="95"/>
        <v>0.26478126010796355</v>
      </c>
      <c r="V61" s="226">
        <f t="shared" si="72"/>
        <v>-1796694.77</v>
      </c>
      <c r="W61" s="35">
        <f t="shared" si="73"/>
        <v>0.8825086666071088</v>
      </c>
    </row>
    <row r="62" spans="1:23" s="18" customFormat="1" x14ac:dyDescent="0.25">
      <c r="A62" s="10" t="s">
        <v>114</v>
      </c>
      <c r="B62" s="11" t="s">
        <v>115</v>
      </c>
      <c r="C62" s="227">
        <v>-640915.32000000007</v>
      </c>
      <c r="D62" s="227">
        <f>-Jan!K262</f>
        <v>-53409.62</v>
      </c>
      <c r="E62" s="227">
        <f>-Fev!M268</f>
        <v>-53409.61</v>
      </c>
      <c r="F62" s="227">
        <f>-Mar!L268</f>
        <v>-42909.61</v>
      </c>
      <c r="G62" s="227">
        <f>-Abr!M269</f>
        <v>-42909.62</v>
      </c>
      <c r="H62" s="227">
        <f t="shared" si="66"/>
        <v>-192638.46000000002</v>
      </c>
      <c r="I62" s="36">
        <f t="shared" si="67"/>
        <v>0.30056772554602063</v>
      </c>
      <c r="J62" s="227">
        <f>-Mai!L264</f>
        <v>-42909.62</v>
      </c>
      <c r="K62" s="227">
        <f>-Jun!L270</f>
        <v>-42909.62</v>
      </c>
      <c r="L62" s="227">
        <f>-Jul!L272</f>
        <v>-42909.62</v>
      </c>
      <c r="M62" s="227">
        <f>-Ago!P275</f>
        <v>-42909.62</v>
      </c>
      <c r="N62" s="227">
        <f t="shared" si="68"/>
        <v>-171638.48</v>
      </c>
      <c r="O62" s="36">
        <f t="shared" si="69"/>
        <v>0.26780211775870794</v>
      </c>
      <c r="P62" s="227">
        <f>-Set!O271</f>
        <v>-42909.62</v>
      </c>
      <c r="Q62" s="227">
        <f>-Out!L274</f>
        <v>-42909.61</v>
      </c>
      <c r="R62" s="227">
        <f>-Nov!L272</f>
        <v>-42909.61</v>
      </c>
      <c r="S62" s="227">
        <f>-Dez!L280</f>
        <v>-42909.61</v>
      </c>
      <c r="T62" s="227">
        <f t="shared" si="70"/>
        <v>-171638.45</v>
      </c>
      <c r="U62" s="36">
        <f t="shared" si="95"/>
        <v>0.26780207095065228</v>
      </c>
      <c r="V62" s="227">
        <f t="shared" si="72"/>
        <v>-535915.39000000013</v>
      </c>
      <c r="W62" s="36">
        <f t="shared" si="73"/>
        <v>0.83617191425538095</v>
      </c>
    </row>
    <row r="63" spans="1:23" s="18" customFormat="1" x14ac:dyDescent="0.25">
      <c r="A63" s="10" t="s">
        <v>116</v>
      </c>
      <c r="B63" s="11" t="s">
        <v>117</v>
      </c>
      <c r="C63" s="227">
        <v>-458351.4</v>
      </c>
      <c r="D63" s="227">
        <f>-Jan!K264</f>
        <v>-43521.26</v>
      </c>
      <c r="E63" s="227">
        <f>-Fev!M270</f>
        <v>-44548.71</v>
      </c>
      <c r="F63" s="227">
        <f>-Mar!L270</f>
        <v>-38195.96</v>
      </c>
      <c r="G63" s="227">
        <f>-Abr!M271</f>
        <v>-38195.96</v>
      </c>
      <c r="H63" s="227">
        <f t="shared" si="66"/>
        <v>-164461.88999999998</v>
      </c>
      <c r="I63" s="36">
        <f t="shared" si="67"/>
        <v>0.35881179810948538</v>
      </c>
      <c r="J63" s="227">
        <f>-Mai!L266</f>
        <v>-49411.32</v>
      </c>
      <c r="K63" s="227">
        <f>-Jun!L272</f>
        <v>-51873.84</v>
      </c>
      <c r="L63" s="227">
        <f>-Jul!L274</f>
        <v>-51873.84</v>
      </c>
      <c r="M63" s="227">
        <f>-Ago!P277</f>
        <v>-84142.73</v>
      </c>
      <c r="N63" s="227">
        <f t="shared" si="68"/>
        <v>-237301.72999999998</v>
      </c>
      <c r="O63" s="36">
        <f t="shared" si="69"/>
        <v>0.51772882116210395</v>
      </c>
      <c r="P63" s="227">
        <f>-Set!O273</f>
        <v>-25490.45</v>
      </c>
      <c r="Q63" s="227">
        <f>-Out!L276</f>
        <v>-69594.559999999998</v>
      </c>
      <c r="R63" s="227">
        <f>-Nov!L274</f>
        <v>-53125.31</v>
      </c>
      <c r="S63" s="227">
        <f>-Dez!L282</f>
        <v>-53125.3</v>
      </c>
      <c r="T63" s="227">
        <f t="shared" si="70"/>
        <v>-201335.62</v>
      </c>
      <c r="U63" s="36">
        <f t="shared" si="95"/>
        <v>0.43926040151726381</v>
      </c>
      <c r="V63" s="227">
        <f t="shared" si="72"/>
        <v>-603099.24</v>
      </c>
      <c r="W63" s="36">
        <f t="shared" si="73"/>
        <v>1.3158010207888531</v>
      </c>
    </row>
    <row r="64" spans="1:23" s="18" customFormat="1" x14ac:dyDescent="0.25">
      <c r="A64" s="10" t="s">
        <v>118</v>
      </c>
      <c r="B64" s="11" t="s">
        <v>119</v>
      </c>
      <c r="C64" s="227">
        <v>-15593.76</v>
      </c>
      <c r="D64" s="227">
        <v>0</v>
      </c>
      <c r="E64" s="227">
        <f>-Fev!M266</f>
        <v>-1249.5</v>
      </c>
      <c r="F64" s="227">
        <f>-Mar!L266</f>
        <v>-1249.5</v>
      </c>
      <c r="G64" s="227">
        <f>-Abr!M267</f>
        <v>-1249.5</v>
      </c>
      <c r="H64" s="227">
        <f t="shared" si="66"/>
        <v>-3748.5</v>
      </c>
      <c r="I64" s="36">
        <f t="shared" si="67"/>
        <v>0.24038461538461539</v>
      </c>
      <c r="J64" s="227">
        <f>-Mai!L262</f>
        <v>-1249.5</v>
      </c>
      <c r="K64" s="227">
        <f>-Jun!L268</f>
        <v>-1249.5</v>
      </c>
      <c r="L64" s="227">
        <f>-Jul!L270</f>
        <v>-2499</v>
      </c>
      <c r="M64" s="227">
        <f>-Ago!P272</f>
        <v>-1470</v>
      </c>
      <c r="N64" s="227">
        <f t="shared" si="68"/>
        <v>-6468</v>
      </c>
      <c r="O64" s="36">
        <f t="shared" si="69"/>
        <v>0.41478129713423828</v>
      </c>
      <c r="P64" s="227">
        <f>-Set!O268</f>
        <v>-1470</v>
      </c>
      <c r="Q64" s="227">
        <f>-Out!L271</f>
        <v>-1470</v>
      </c>
      <c r="R64" s="227">
        <f>-Nov!L269</f>
        <v>-1470</v>
      </c>
      <c r="S64" s="227">
        <f>-Dez!L277</f>
        <v>-1470</v>
      </c>
      <c r="T64" s="227">
        <f t="shared" si="70"/>
        <v>-5880</v>
      </c>
      <c r="U64" s="36">
        <f t="shared" si="95"/>
        <v>0.37707390648567118</v>
      </c>
      <c r="V64" s="227">
        <f t="shared" si="72"/>
        <v>-16096.5</v>
      </c>
      <c r="W64" s="36">
        <f t="shared" si="73"/>
        <v>1.0322398190045248</v>
      </c>
    </row>
    <row r="65" spans="1:24" s="18" customFormat="1" x14ac:dyDescent="0.25">
      <c r="A65" s="10" t="s">
        <v>120</v>
      </c>
      <c r="B65" s="11" t="s">
        <v>121</v>
      </c>
      <c r="C65" s="227">
        <v>-129725.36</v>
      </c>
      <c r="D65" s="227">
        <f>-Jan!K265</f>
        <v>-1558.25</v>
      </c>
      <c r="E65" s="227">
        <f>-Fev!M271</f>
        <v>-4526.95</v>
      </c>
      <c r="F65" s="227">
        <f>-Mar!L271</f>
        <v>-2551.6</v>
      </c>
      <c r="G65" s="227">
        <f>-Abr!M272</f>
        <v>-2247.81</v>
      </c>
      <c r="H65" s="227">
        <f t="shared" si="66"/>
        <v>-10884.609999999999</v>
      </c>
      <c r="I65" s="36">
        <f t="shared" si="67"/>
        <v>8.3905028284369368E-2</v>
      </c>
      <c r="J65" s="227">
        <f>-Mai!L267</f>
        <v>-21350.49</v>
      </c>
      <c r="K65" s="227">
        <f>-Jun!L273</f>
        <v>-12805.31</v>
      </c>
      <c r="L65" s="227">
        <f>-Jul!L275</f>
        <v>-3511.3499999999995</v>
      </c>
      <c r="M65" s="227">
        <f>-Ago!P278</f>
        <v>-4322.59</v>
      </c>
      <c r="N65" s="227">
        <f t="shared" si="68"/>
        <v>-41989.740000000005</v>
      </c>
      <c r="O65" s="36">
        <f t="shared" si="69"/>
        <v>0.32368181518247474</v>
      </c>
      <c r="P65" s="227">
        <f>-Set!O274</f>
        <v>-4322.59</v>
      </c>
      <c r="Q65" s="227">
        <f>-Out!L277</f>
        <v>-4322.59</v>
      </c>
      <c r="R65" s="227">
        <f>-Nov!L275</f>
        <v>-4264.04</v>
      </c>
      <c r="S65" s="227">
        <f>-Dez!L283</f>
        <v>-5426.59</v>
      </c>
      <c r="T65" s="227">
        <f t="shared" si="70"/>
        <v>-18335.810000000001</v>
      </c>
      <c r="U65" s="36">
        <f t="shared" si="95"/>
        <v>0.1413432963300314</v>
      </c>
      <c r="V65" s="227">
        <f t="shared" si="72"/>
        <v>-71210.16</v>
      </c>
      <c r="W65" s="36">
        <f t="shared" si="73"/>
        <v>0.54893013979687555</v>
      </c>
    </row>
    <row r="66" spans="1:24" s="18" customFormat="1" x14ac:dyDescent="0.25">
      <c r="A66" s="10" t="s">
        <v>122</v>
      </c>
      <c r="B66" s="11" t="s">
        <v>123</v>
      </c>
      <c r="C66" s="227">
        <v>-249992.92</v>
      </c>
      <c r="D66" s="227">
        <f>-Jan!K261-Jan!K266</f>
        <v>-11919.84</v>
      </c>
      <c r="E66" s="227">
        <f>-Fev!M267-Fev!M272</f>
        <v>-11672.33</v>
      </c>
      <c r="F66" s="227">
        <f>-Mar!L272-Mar!L267</f>
        <v>-6516.86</v>
      </c>
      <c r="G66" s="227">
        <f>-Abr!M268-Abr!M273</f>
        <v>-17506.97</v>
      </c>
      <c r="H66" s="227">
        <f t="shared" si="66"/>
        <v>-47616</v>
      </c>
      <c r="I66" s="36">
        <f t="shared" si="67"/>
        <v>0.19046939409324071</v>
      </c>
      <c r="J66" s="227">
        <f>-Mai!L263-Mai!L268</f>
        <v>-10648.009999999998</v>
      </c>
      <c r="K66" s="227">
        <f>-Jun!L269-Jun!L274</f>
        <v>-10579.74</v>
      </c>
      <c r="L66" s="227">
        <f>-Jul!L276-Jul!L271</f>
        <v>-9906.630000000001</v>
      </c>
      <c r="M66" s="227">
        <f>-Ago!P279-Ago!P274</f>
        <v>-10972.89</v>
      </c>
      <c r="N66" s="227">
        <f t="shared" si="68"/>
        <v>-42107.270000000004</v>
      </c>
      <c r="O66" s="36">
        <f t="shared" si="69"/>
        <v>0.16843385004663333</v>
      </c>
      <c r="P66" s="227">
        <f>-Set!O275</f>
        <v>-7098.44</v>
      </c>
      <c r="Q66" s="227">
        <f>-Out!L278-Out!L273</f>
        <v>-12679.880000000001</v>
      </c>
      <c r="R66" s="227">
        <f>-Nov!L271-Nov!L276</f>
        <v>-14032.130000000001</v>
      </c>
      <c r="S66" s="227">
        <f>-Dez!L284-Dez!L279</f>
        <v>-35016.43</v>
      </c>
      <c r="T66" s="227">
        <f t="shared" si="70"/>
        <v>-68826.880000000005</v>
      </c>
      <c r="U66" s="36">
        <f t="shared" si="95"/>
        <v>0.27531531692977546</v>
      </c>
      <c r="V66" s="227">
        <f t="shared" si="72"/>
        <v>-158550.15000000002</v>
      </c>
      <c r="W66" s="36">
        <f t="shared" si="73"/>
        <v>0.63421856106964958</v>
      </c>
    </row>
    <row r="67" spans="1:24" s="18" customFormat="1" x14ac:dyDescent="0.25">
      <c r="A67" s="10" t="s">
        <v>124</v>
      </c>
      <c r="B67" s="11" t="s">
        <v>125</v>
      </c>
      <c r="C67" s="227">
        <v>-95316</v>
      </c>
      <c r="D67" s="227">
        <v>0</v>
      </c>
      <c r="E67" s="227">
        <f>-Fev!M265</f>
        <v>-5700</v>
      </c>
      <c r="F67" s="227">
        <f>-Mar!L265</f>
        <v>-3230</v>
      </c>
      <c r="G67" s="227">
        <f>-Abr!M266</f>
        <v>-3230</v>
      </c>
      <c r="H67" s="227">
        <f t="shared" si="66"/>
        <v>-12160</v>
      </c>
      <c r="I67" s="36">
        <f t="shared" si="67"/>
        <v>0.12757564312392464</v>
      </c>
      <c r="J67" s="227">
        <f>-Mai!L261</f>
        <v>-3230</v>
      </c>
      <c r="K67" s="227">
        <f>-Jun!L267</f>
        <v>-3230</v>
      </c>
      <c r="L67" s="227">
        <f>-Jul!L269</f>
        <v>-3800</v>
      </c>
      <c r="M67" s="227">
        <f>-Ago!P271</f>
        <v>-3800</v>
      </c>
      <c r="N67" s="227">
        <f t="shared" si="68"/>
        <v>-14060</v>
      </c>
      <c r="O67" s="36">
        <f t="shared" si="69"/>
        <v>0.14750933736203786</v>
      </c>
      <c r="P67" s="227">
        <f>-Set!O267</f>
        <v>-3800</v>
      </c>
      <c r="Q67" s="227">
        <f>-Out!L269</f>
        <v>-3800</v>
      </c>
      <c r="R67" s="227">
        <f>-Nov!L268</f>
        <v>-5700</v>
      </c>
      <c r="S67" s="227">
        <f>-Dez!L276</f>
        <v>-5700</v>
      </c>
      <c r="T67" s="227">
        <f t="shared" si="70"/>
        <v>-19000</v>
      </c>
      <c r="U67" s="36">
        <f t="shared" si="95"/>
        <v>0.19933694238113223</v>
      </c>
      <c r="V67" s="227">
        <f t="shared" si="72"/>
        <v>-45220</v>
      </c>
      <c r="W67" s="36">
        <f t="shared" si="73"/>
        <v>0.47442192286709473</v>
      </c>
    </row>
    <row r="68" spans="1:24" s="18" customFormat="1" x14ac:dyDescent="0.25">
      <c r="A68" s="10" t="s">
        <v>126</v>
      </c>
      <c r="B68" s="11" t="s">
        <v>127</v>
      </c>
      <c r="C68" s="227">
        <v>-70000</v>
      </c>
      <c r="D68" s="227">
        <v>0</v>
      </c>
      <c r="E68" s="227">
        <v>0</v>
      </c>
      <c r="F68" s="227">
        <v>0</v>
      </c>
      <c r="G68" s="227">
        <v>0</v>
      </c>
      <c r="H68" s="227">
        <f t="shared" si="66"/>
        <v>0</v>
      </c>
      <c r="I68" s="36">
        <f t="shared" si="67"/>
        <v>0</v>
      </c>
      <c r="J68" s="227">
        <v>0</v>
      </c>
      <c r="K68" s="227">
        <v>0</v>
      </c>
      <c r="L68" s="227">
        <v>0</v>
      </c>
      <c r="M68" s="227">
        <f>-Ago!P273</f>
        <v>-8862.9699999999993</v>
      </c>
      <c r="N68" s="227">
        <f t="shared" si="68"/>
        <v>-8862.9699999999993</v>
      </c>
      <c r="O68" s="36">
        <f t="shared" si="69"/>
        <v>0.12661385714285714</v>
      </c>
      <c r="P68" s="227">
        <f>-Set!O269</f>
        <v>-6647.24</v>
      </c>
      <c r="Q68" s="227">
        <f>-Out!L272</f>
        <v>-4431.4799999999996</v>
      </c>
      <c r="R68" s="227">
        <f>-Nov!L270</f>
        <v>0</v>
      </c>
      <c r="S68" s="227">
        <f>-Dez!L278</f>
        <v>0</v>
      </c>
      <c r="T68" s="227">
        <f t="shared" si="70"/>
        <v>-11078.72</v>
      </c>
      <c r="U68" s="36">
        <f t="shared" si="95"/>
        <v>0.15826742857142856</v>
      </c>
      <c r="V68" s="227">
        <f t="shared" si="72"/>
        <v>-19941.689999999999</v>
      </c>
      <c r="W68" s="36">
        <f t="shared" si="73"/>
        <v>0.28488128571428567</v>
      </c>
    </row>
    <row r="69" spans="1:24" s="18" customFormat="1" x14ac:dyDescent="0.25">
      <c r="A69" s="10" t="s">
        <v>128</v>
      </c>
      <c r="B69" s="11" t="s">
        <v>129</v>
      </c>
      <c r="C69" s="227">
        <v>-376000</v>
      </c>
      <c r="D69" s="227">
        <f>-Jan!K263</f>
        <v>-290536.83</v>
      </c>
      <c r="E69" s="227">
        <f>-Fev!M269</f>
        <v>-1829.5</v>
      </c>
      <c r="F69" s="227">
        <f>-Mar!L269</f>
        <v>-1829.5</v>
      </c>
      <c r="G69" s="227">
        <f>-Abr!M270</f>
        <v>-1829.5</v>
      </c>
      <c r="H69" s="227">
        <f t="shared" si="66"/>
        <v>-296025.33</v>
      </c>
      <c r="I69" s="36">
        <f t="shared" si="67"/>
        <v>0.78730140957446815</v>
      </c>
      <c r="J69" s="227">
        <f>-Mai!L265</f>
        <v>-1829.5</v>
      </c>
      <c r="K69" s="227">
        <f>-Jun!L271</f>
        <v>-1918.17</v>
      </c>
      <c r="L69" s="227">
        <f>-Jul!L273</f>
        <v>-1958.67</v>
      </c>
      <c r="M69" s="227">
        <f>-Ago!P276</f>
        <v>-1958.67</v>
      </c>
      <c r="N69" s="227">
        <f t="shared" si="68"/>
        <v>-7665.01</v>
      </c>
      <c r="O69" s="36">
        <f t="shared" si="69"/>
        <v>2.0385664893617022E-2</v>
      </c>
      <c r="P69" s="227">
        <f>-Set!O272</f>
        <v>-31870</v>
      </c>
      <c r="Q69" s="227">
        <f>-Out!L275</f>
        <v>-1840</v>
      </c>
      <c r="R69" s="227">
        <f>-Nov!L273</f>
        <v>-1879.44</v>
      </c>
      <c r="S69" s="227">
        <f>-Dez!L281</f>
        <v>-7381.86</v>
      </c>
      <c r="T69" s="227">
        <f t="shared" si="70"/>
        <v>-42971.3</v>
      </c>
      <c r="U69" s="36">
        <f t="shared" si="95"/>
        <v>0.11428537234042555</v>
      </c>
      <c r="V69" s="227">
        <f t="shared" si="72"/>
        <v>-346661.64</v>
      </c>
      <c r="W69" s="36">
        <f t="shared" si="73"/>
        <v>0.92197244680851065</v>
      </c>
    </row>
    <row r="70" spans="1:24" s="9" customFormat="1" x14ac:dyDescent="0.25">
      <c r="A70" s="7" t="s">
        <v>130</v>
      </c>
      <c r="B70" s="8" t="s">
        <v>131</v>
      </c>
      <c r="C70" s="226">
        <f>C71+C72+C78+C79+C80+C81+C82+C83+C84+C85</f>
        <v>-1810991.9875000003</v>
      </c>
      <c r="D70" s="226">
        <f t="shared" ref="D70:G70" si="106">D71+D72+D78+D79+D80+D81+D82+D83+D84+D85</f>
        <v>-72245.17</v>
      </c>
      <c r="E70" s="226">
        <f t="shared" si="106"/>
        <v>-105422.26000000001</v>
      </c>
      <c r="F70" s="226">
        <f t="shared" si="106"/>
        <v>-57966.06</v>
      </c>
      <c r="G70" s="226">
        <f t="shared" si="106"/>
        <v>-52494.840000000011</v>
      </c>
      <c r="H70" s="226">
        <f t="shared" si="66"/>
        <v>-288128.33</v>
      </c>
      <c r="I70" s="35">
        <f t="shared" si="67"/>
        <v>0.15909972655248977</v>
      </c>
      <c r="J70" s="226">
        <f t="shared" ref="J70:M70" si="107">J71+J72+J78+J79+J80+J81+J82+J83+J84+J85</f>
        <v>-65854.010000000009</v>
      </c>
      <c r="K70" s="226">
        <f t="shared" si="107"/>
        <v>-35082.720000000001</v>
      </c>
      <c r="L70" s="226">
        <f t="shared" si="107"/>
        <v>-52547.33</v>
      </c>
      <c r="M70" s="226">
        <f t="shared" si="107"/>
        <v>-74071.62999999999</v>
      </c>
      <c r="N70" s="226">
        <f t="shared" si="68"/>
        <v>-227555.69</v>
      </c>
      <c r="O70" s="35">
        <f t="shared" si="69"/>
        <v>0.12565251065198318</v>
      </c>
      <c r="P70" s="226">
        <f t="shared" ref="P70:S70" si="108">P71+P72+P78+P79+P80+P81+P82+P83+P84+P85</f>
        <v>-74286.12</v>
      </c>
      <c r="Q70" s="226">
        <f t="shared" si="108"/>
        <v>-91475.080000000016</v>
      </c>
      <c r="R70" s="226">
        <f t="shared" si="108"/>
        <v>-166039.75999999995</v>
      </c>
      <c r="S70" s="226">
        <f t="shared" si="108"/>
        <v>-124897.86</v>
      </c>
      <c r="T70" s="226">
        <f t="shared" si="70"/>
        <v>-456698.81999999995</v>
      </c>
      <c r="U70" s="35">
        <f t="shared" si="95"/>
        <v>0.25218157957200782</v>
      </c>
      <c r="V70" s="226">
        <f t="shared" si="72"/>
        <v>-972382.84</v>
      </c>
      <c r="W70" s="35">
        <f t="shared" si="73"/>
        <v>0.53693381677648078</v>
      </c>
      <c r="X70" s="126"/>
    </row>
    <row r="71" spans="1:24" s="18" customFormat="1" x14ac:dyDescent="0.25">
      <c r="A71" s="10" t="s">
        <v>132</v>
      </c>
      <c r="B71" s="11" t="s">
        <v>133</v>
      </c>
      <c r="C71" s="227">
        <v>0</v>
      </c>
      <c r="D71" s="227">
        <v>0</v>
      </c>
      <c r="E71" s="227">
        <v>0</v>
      </c>
      <c r="F71" s="227">
        <v>0</v>
      </c>
      <c r="G71" s="227">
        <v>0</v>
      </c>
      <c r="H71" s="227">
        <f t="shared" si="66"/>
        <v>0</v>
      </c>
      <c r="I71" s="36" t="str">
        <f t="shared" si="67"/>
        <v>-</v>
      </c>
      <c r="J71" s="227">
        <v>0</v>
      </c>
      <c r="K71" s="227">
        <v>0</v>
      </c>
      <c r="L71" s="227">
        <v>0</v>
      </c>
      <c r="M71" s="227">
        <v>0</v>
      </c>
      <c r="N71" s="227">
        <f t="shared" si="68"/>
        <v>0</v>
      </c>
      <c r="O71" s="36" t="str">
        <f t="shared" si="69"/>
        <v>-</v>
      </c>
      <c r="P71" s="227">
        <v>0</v>
      </c>
      <c r="Q71" s="227">
        <v>0</v>
      </c>
      <c r="R71" s="227">
        <v>0</v>
      </c>
      <c r="S71" s="227">
        <v>0</v>
      </c>
      <c r="T71" s="227">
        <f t="shared" si="70"/>
        <v>0</v>
      </c>
      <c r="U71" s="36" t="str">
        <f t="shared" si="95"/>
        <v>-</v>
      </c>
      <c r="V71" s="227">
        <f t="shared" si="72"/>
        <v>0</v>
      </c>
      <c r="W71" s="36" t="str">
        <f t="shared" si="73"/>
        <v>-</v>
      </c>
      <c r="X71" s="260"/>
    </row>
    <row r="72" spans="1:24" s="18" customFormat="1" x14ac:dyDescent="0.25">
      <c r="A72" s="10" t="s">
        <v>134</v>
      </c>
      <c r="B72" s="11" t="s">
        <v>135</v>
      </c>
      <c r="C72" s="226">
        <f>SUM(C73:C77)</f>
        <v>-1021792.9700000001</v>
      </c>
      <c r="D72" s="226">
        <f>SUM(D73:D77)</f>
        <v>-44691.77</v>
      </c>
      <c r="E72" s="226">
        <f>SUM(E73:E77)</f>
        <v>-42133.45</v>
      </c>
      <c r="F72" s="226">
        <f>SUM(F73:F77)</f>
        <v>-37022.57</v>
      </c>
      <c r="G72" s="226">
        <f t="shared" ref="G72" si="109">SUM(G73:G77)</f>
        <v>-32874.270000000004</v>
      </c>
      <c r="H72" s="226">
        <f t="shared" si="66"/>
        <v>-156722.06</v>
      </c>
      <c r="I72" s="35">
        <f t="shared" si="67"/>
        <v>0.1533794659010034</v>
      </c>
      <c r="J72" s="226">
        <f t="shared" ref="J72:L72" si="110">SUM(J73:J77)</f>
        <v>-15738.34</v>
      </c>
      <c r="K72" s="226">
        <f t="shared" si="110"/>
        <v>-16503.2</v>
      </c>
      <c r="L72" s="226">
        <f t="shared" si="110"/>
        <v>-41561.990000000005</v>
      </c>
      <c r="M72" s="226">
        <f t="shared" ref="M72" si="111">SUM(M73:M77)</f>
        <v>-48049.829999999994</v>
      </c>
      <c r="N72" s="226">
        <f t="shared" si="68"/>
        <v>-121853.35999999999</v>
      </c>
      <c r="O72" s="35">
        <f t="shared" si="69"/>
        <v>0.1192544513200164</v>
      </c>
      <c r="P72" s="226">
        <f t="shared" ref="P72:Q72" si="112">SUM(P73:P77)</f>
        <v>-56454.85</v>
      </c>
      <c r="Q72" s="226">
        <f t="shared" si="112"/>
        <v>-48358.060000000005</v>
      </c>
      <c r="R72" s="226">
        <f t="shared" ref="R72:S72" si="113">SUM(R73:R77)</f>
        <v>-87452.95</v>
      </c>
      <c r="S72" s="226">
        <f t="shared" si="113"/>
        <v>-58337.45</v>
      </c>
      <c r="T72" s="226">
        <f t="shared" si="70"/>
        <v>-250603.31</v>
      </c>
      <c r="U72" s="35">
        <f t="shared" si="95"/>
        <v>0.24525840102423094</v>
      </c>
      <c r="V72" s="226">
        <f t="shared" si="72"/>
        <v>-529178.73</v>
      </c>
      <c r="W72" s="35">
        <f t="shared" si="73"/>
        <v>0.51789231824525073</v>
      </c>
    </row>
    <row r="73" spans="1:24" s="18" customFormat="1" x14ac:dyDescent="0.25">
      <c r="A73" s="10" t="s">
        <v>136</v>
      </c>
      <c r="B73" s="11" t="s">
        <v>137</v>
      </c>
      <c r="C73" s="227">
        <v>-400493.14</v>
      </c>
      <c r="D73" s="227">
        <f>-Jan!K274</f>
        <v>-17795.32</v>
      </c>
      <c r="E73" s="227">
        <f>-Fev!M283</f>
        <v>-11133.63</v>
      </c>
      <c r="F73" s="227">
        <f>-Mar!L283</f>
        <v>-13170.33</v>
      </c>
      <c r="G73" s="227">
        <f>-Abr!M284</f>
        <v>-13934.09</v>
      </c>
      <c r="H73" s="227">
        <f t="shared" si="66"/>
        <v>-56033.369999999995</v>
      </c>
      <c r="I73" s="36">
        <f t="shared" si="67"/>
        <v>0.13991093580279551</v>
      </c>
      <c r="J73" s="227">
        <f>-Mai!L279</f>
        <v>-851.58</v>
      </c>
      <c r="K73" s="227">
        <f>-Jun!L285</f>
        <v>0</v>
      </c>
      <c r="L73" s="227">
        <f>-Jul!L287</f>
        <v>-17840.48</v>
      </c>
      <c r="M73" s="227">
        <f>-Ago!P290</f>
        <v>-21614.17</v>
      </c>
      <c r="N73" s="227">
        <f t="shared" si="68"/>
        <v>-40306.229999999996</v>
      </c>
      <c r="O73" s="36">
        <f t="shared" si="69"/>
        <v>0.10064149912780028</v>
      </c>
      <c r="P73" s="227">
        <f>-Set!O286</f>
        <v>-29752.62</v>
      </c>
      <c r="Q73" s="227">
        <f>-Out!L289</f>
        <v>-16840.22</v>
      </c>
      <c r="R73" s="227">
        <f>-Nov!L287</f>
        <v>-56438.29</v>
      </c>
      <c r="S73" s="227">
        <f>-Dez!L295</f>
        <v>-23912.26</v>
      </c>
      <c r="T73" s="227">
        <f t="shared" si="70"/>
        <v>-126943.39</v>
      </c>
      <c r="U73" s="36">
        <f t="shared" si="95"/>
        <v>0.31696770136936675</v>
      </c>
      <c r="V73" s="227">
        <f t="shared" si="72"/>
        <v>-223282.99</v>
      </c>
      <c r="W73" s="36">
        <f t="shared" si="73"/>
        <v>0.55752013629996255</v>
      </c>
    </row>
    <row r="74" spans="1:24" s="18" customFormat="1" x14ac:dyDescent="0.25">
      <c r="A74" s="10" t="s">
        <v>138</v>
      </c>
      <c r="B74" s="11" t="s">
        <v>139</v>
      </c>
      <c r="C74" s="227">
        <v>-471304.42</v>
      </c>
      <c r="D74" s="227">
        <f>-Jan!K272</f>
        <v>-16998.96</v>
      </c>
      <c r="E74" s="227">
        <f>-Fev!M281</f>
        <v>-18542.34</v>
      </c>
      <c r="F74" s="227">
        <f>-Mar!L281</f>
        <v>-12653.53</v>
      </c>
      <c r="G74" s="227">
        <f>-Abr!M282</f>
        <v>-11958.54</v>
      </c>
      <c r="H74" s="227">
        <f t="shared" si="66"/>
        <v>-60153.37</v>
      </c>
      <c r="I74" s="36">
        <f t="shared" si="67"/>
        <v>0.12763166956931998</v>
      </c>
      <c r="J74" s="227">
        <f>-Mai!L277</f>
        <v>-8907.74</v>
      </c>
      <c r="K74" s="227">
        <f>-Jun!L283</f>
        <v>-9806.39</v>
      </c>
      <c r="L74" s="227">
        <f>-Jul!L285</f>
        <v>-15313.79</v>
      </c>
      <c r="M74" s="227">
        <f>-Ago!P288</f>
        <v>-17253.09</v>
      </c>
      <c r="N74" s="227">
        <f t="shared" si="68"/>
        <v>-51281.009999999995</v>
      </c>
      <c r="O74" s="36">
        <f t="shared" si="69"/>
        <v>0.108806554370952</v>
      </c>
      <c r="P74" s="227">
        <f>-Set!O284</f>
        <v>-19163.7</v>
      </c>
      <c r="Q74" s="227">
        <f>-Out!L287</f>
        <v>-23553.52</v>
      </c>
      <c r="R74" s="227">
        <f>-Nov!L285</f>
        <v>-22598.57</v>
      </c>
      <c r="S74" s="227">
        <f>-Dez!L293</f>
        <v>-27271.85</v>
      </c>
      <c r="T74" s="227">
        <f t="shared" si="70"/>
        <v>-92587.64</v>
      </c>
      <c r="U74" s="36">
        <f t="shared" si="95"/>
        <v>0.19644975958426192</v>
      </c>
      <c r="V74" s="227">
        <f t="shared" si="72"/>
        <v>-204022.02000000002</v>
      </c>
      <c r="W74" s="36">
        <f t="shared" si="73"/>
        <v>0.43288798352453395</v>
      </c>
    </row>
    <row r="75" spans="1:24" s="18" customFormat="1" x14ac:dyDescent="0.25">
      <c r="A75" s="10" t="s">
        <v>140</v>
      </c>
      <c r="B75" s="11" t="s">
        <v>141</v>
      </c>
      <c r="C75" s="227">
        <v>0</v>
      </c>
      <c r="D75" s="227">
        <v>0</v>
      </c>
      <c r="E75" s="227">
        <v>0</v>
      </c>
      <c r="F75" s="227">
        <v>0</v>
      </c>
      <c r="G75" s="227">
        <v>0</v>
      </c>
      <c r="H75" s="227">
        <f t="shared" si="66"/>
        <v>0</v>
      </c>
      <c r="I75" s="36" t="str">
        <f t="shared" si="67"/>
        <v>-</v>
      </c>
      <c r="J75" s="227">
        <v>0</v>
      </c>
      <c r="K75" s="227">
        <v>0</v>
      </c>
      <c r="L75" s="227"/>
      <c r="M75" s="227">
        <v>0</v>
      </c>
      <c r="N75" s="227">
        <f t="shared" si="68"/>
        <v>0</v>
      </c>
      <c r="O75" s="36" t="str">
        <f t="shared" si="69"/>
        <v>-</v>
      </c>
      <c r="P75" s="227">
        <v>0</v>
      </c>
      <c r="Q75" s="227">
        <v>0</v>
      </c>
      <c r="R75" s="227">
        <v>0</v>
      </c>
      <c r="S75" s="227">
        <v>0</v>
      </c>
      <c r="T75" s="227">
        <f t="shared" si="70"/>
        <v>0</v>
      </c>
      <c r="U75" s="36" t="str">
        <f t="shared" si="95"/>
        <v>-</v>
      </c>
      <c r="V75" s="227">
        <f t="shared" si="72"/>
        <v>0</v>
      </c>
      <c r="W75" s="36" t="str">
        <f t="shared" si="73"/>
        <v>-</v>
      </c>
    </row>
    <row r="76" spans="1:24" s="18" customFormat="1" x14ac:dyDescent="0.25">
      <c r="A76" s="10" t="s">
        <v>142</v>
      </c>
      <c r="B76" s="11" t="s">
        <v>143</v>
      </c>
      <c r="C76" s="227">
        <v>-75424.13</v>
      </c>
      <c r="D76" s="227">
        <f>-Jan!K273</f>
        <v>-6813.45</v>
      </c>
      <c r="E76" s="227">
        <f>-Fev!M282</f>
        <v>-8643.1</v>
      </c>
      <c r="F76" s="227">
        <f>-Mar!L282</f>
        <v>-8643.1</v>
      </c>
      <c r="G76" s="227">
        <f>-Abr!M283</f>
        <v>-2599.5</v>
      </c>
      <c r="H76" s="227">
        <f t="shared" si="66"/>
        <v>-26699.15</v>
      </c>
      <c r="I76" s="36">
        <f t="shared" si="67"/>
        <v>0.35398684744524067</v>
      </c>
      <c r="J76" s="227">
        <f>-Mai!L278</f>
        <v>-2599.5</v>
      </c>
      <c r="K76" s="227">
        <f>-Jun!L284</f>
        <v>-2599.5</v>
      </c>
      <c r="L76" s="227">
        <f>-Jul!L286</f>
        <v>-2599.5</v>
      </c>
      <c r="M76" s="227">
        <f>-Ago!P289</f>
        <v>-2599.5</v>
      </c>
      <c r="N76" s="227">
        <f t="shared" si="68"/>
        <v>-10398</v>
      </c>
      <c r="O76" s="36">
        <f t="shared" si="69"/>
        <v>0.13786039030214867</v>
      </c>
      <c r="P76" s="227">
        <f>-Set!O285</f>
        <v>-2599.5</v>
      </c>
      <c r="Q76" s="227">
        <f>-Out!L288</f>
        <v>-2599.5</v>
      </c>
      <c r="R76" s="227">
        <f>-Nov!L286</f>
        <v>-2599.5</v>
      </c>
      <c r="S76" s="227">
        <f>-Dez!L294</f>
        <v>-2599.5</v>
      </c>
      <c r="T76" s="227">
        <f t="shared" si="70"/>
        <v>-10398</v>
      </c>
      <c r="U76" s="36">
        <f t="shared" si="95"/>
        <v>0.13786039030214867</v>
      </c>
      <c r="V76" s="227">
        <f t="shared" si="72"/>
        <v>-47495.15</v>
      </c>
      <c r="W76" s="36">
        <f t="shared" si="73"/>
        <v>0.62970762804953795</v>
      </c>
    </row>
    <row r="77" spans="1:24" s="18" customFormat="1" x14ac:dyDescent="0.25">
      <c r="A77" s="10" t="s">
        <v>144</v>
      </c>
      <c r="B77" s="11" t="s">
        <v>145</v>
      </c>
      <c r="C77" s="227">
        <v>-74571.28</v>
      </c>
      <c r="D77" s="227">
        <f>-Jan!K275</f>
        <v>-3084.04</v>
      </c>
      <c r="E77" s="227">
        <f>-Fev!M284</f>
        <v>-3814.38</v>
      </c>
      <c r="F77" s="227">
        <f>-Mar!L284</f>
        <v>-2555.61</v>
      </c>
      <c r="G77" s="227">
        <f>-Abr!M285</f>
        <v>-4382.1400000000003</v>
      </c>
      <c r="H77" s="227">
        <f t="shared" si="66"/>
        <v>-13836.170000000002</v>
      </c>
      <c r="I77" s="36">
        <f t="shared" si="67"/>
        <v>0.18554287924251806</v>
      </c>
      <c r="J77" s="227">
        <f>-Mai!L280</f>
        <v>-3379.52</v>
      </c>
      <c r="K77" s="227">
        <f>-Jun!L286</f>
        <v>-4097.3100000000004</v>
      </c>
      <c r="L77" s="227">
        <f>-Jul!L288</f>
        <v>-5808.22</v>
      </c>
      <c r="M77" s="227">
        <f>-Ago!P291</f>
        <v>-6583.07</v>
      </c>
      <c r="N77" s="227">
        <f t="shared" si="68"/>
        <v>-19868.12</v>
      </c>
      <c r="O77" s="36">
        <f t="shared" si="69"/>
        <v>0.26643125879024737</v>
      </c>
      <c r="P77" s="227">
        <f>-Set!O287</f>
        <v>-4939.03</v>
      </c>
      <c r="Q77" s="227">
        <f>-Out!L290</f>
        <v>-5364.82</v>
      </c>
      <c r="R77" s="227">
        <f>-Nov!L288</f>
        <v>-5816.59</v>
      </c>
      <c r="S77" s="227">
        <f>-Dez!L296</f>
        <v>-4553.84</v>
      </c>
      <c r="T77" s="227">
        <f t="shared" si="70"/>
        <v>-20674.28</v>
      </c>
      <c r="U77" s="36">
        <f t="shared" si="95"/>
        <v>0.27724185504124377</v>
      </c>
      <c r="V77" s="227">
        <f t="shared" si="72"/>
        <v>-54378.57</v>
      </c>
      <c r="W77" s="36">
        <f t="shared" si="73"/>
        <v>0.72921599307400919</v>
      </c>
    </row>
    <row r="78" spans="1:24" s="18" customFormat="1" x14ac:dyDescent="0.25">
      <c r="A78" s="10" t="s">
        <v>146</v>
      </c>
      <c r="B78" s="11" t="s">
        <v>147</v>
      </c>
      <c r="C78" s="227">
        <v>-20000</v>
      </c>
      <c r="D78" s="227">
        <f>-Jan!K277</f>
        <v>-160</v>
      </c>
      <c r="E78" s="227">
        <v>0</v>
      </c>
      <c r="F78" s="227">
        <v>0</v>
      </c>
      <c r="G78" s="227">
        <f>-Abr!M287</f>
        <v>-175</v>
      </c>
      <c r="H78" s="227">
        <f t="shared" ref="H78:H110" si="114">SUM(D78:G78)</f>
        <v>-335</v>
      </c>
      <c r="I78" s="36">
        <f t="shared" ref="I78:I110" si="115">IF(C78=0,"-",H78/C78)</f>
        <v>1.6750000000000001E-2</v>
      </c>
      <c r="J78" s="227">
        <v>0</v>
      </c>
      <c r="K78" s="227">
        <v>0</v>
      </c>
      <c r="L78" s="227">
        <f>-Jul!L290</f>
        <v>-501.4</v>
      </c>
      <c r="M78" s="227">
        <f>-Ago!P293</f>
        <v>-99</v>
      </c>
      <c r="N78" s="227">
        <f t="shared" ref="N78:N110" si="116">SUM(J78:M78)</f>
        <v>-600.4</v>
      </c>
      <c r="O78" s="36">
        <f t="shared" ref="O78:O110" si="117">IF(C78=0,"-",N78/C78)</f>
        <v>3.0019999999999998E-2</v>
      </c>
      <c r="P78" s="227">
        <v>0</v>
      </c>
      <c r="Q78" s="227">
        <f>-Out!L292</f>
        <v>-8419.7000000000007</v>
      </c>
      <c r="R78" s="227">
        <f>-Nov!L290</f>
        <v>-232</v>
      </c>
      <c r="S78" s="227">
        <f>-Dez!L298</f>
        <v>-5094.8599999999997</v>
      </c>
      <c r="T78" s="227">
        <f t="shared" ref="T78:T110" si="118">SUM(P78:S78)</f>
        <v>-13746.560000000001</v>
      </c>
      <c r="U78" s="36">
        <f t="shared" si="95"/>
        <v>0.68732800000000005</v>
      </c>
      <c r="V78" s="227">
        <f t="shared" ref="V78:V110" si="119">H78+N78+T78</f>
        <v>-14681.960000000001</v>
      </c>
      <c r="W78" s="36">
        <f t="shared" ref="W78:W110" si="120">IF(C78=0,"-",V78/C78)</f>
        <v>0.73409800000000003</v>
      </c>
    </row>
    <row r="79" spans="1:24" s="18" customFormat="1" x14ac:dyDescent="0.25">
      <c r="A79" s="10" t="s">
        <v>148</v>
      </c>
      <c r="B79" s="11" t="s">
        <v>149</v>
      </c>
      <c r="C79" s="227">
        <v>-10000</v>
      </c>
      <c r="D79" s="227">
        <v>0</v>
      </c>
      <c r="E79" s="227">
        <f>-Fev!M289</f>
        <v>-39</v>
      </c>
      <c r="F79" s="227">
        <v>0</v>
      </c>
      <c r="G79" s="227">
        <v>0</v>
      </c>
      <c r="H79" s="227">
        <f t="shared" si="114"/>
        <v>-39</v>
      </c>
      <c r="I79" s="36">
        <f t="shared" si="115"/>
        <v>3.8999999999999998E-3</v>
      </c>
      <c r="J79" s="227">
        <v>0</v>
      </c>
      <c r="K79" s="227">
        <v>0</v>
      </c>
      <c r="L79" s="227">
        <f>-Jul!L294</f>
        <v>-32.6</v>
      </c>
      <c r="M79" s="227">
        <f>-Ago!P297</f>
        <v>0</v>
      </c>
      <c r="N79" s="227">
        <f t="shared" si="116"/>
        <v>-32.6</v>
      </c>
      <c r="O79" s="36">
        <f t="shared" si="117"/>
        <v>3.2600000000000003E-3</v>
      </c>
      <c r="P79" s="227">
        <v>0</v>
      </c>
      <c r="Q79" s="227">
        <v>0</v>
      </c>
      <c r="R79" s="227">
        <v>0</v>
      </c>
      <c r="S79" s="227">
        <f>-Dez!L302</f>
        <v>-2478.4899999999998</v>
      </c>
      <c r="T79" s="227">
        <f t="shared" si="118"/>
        <v>-2478.4899999999998</v>
      </c>
      <c r="U79" s="36">
        <f t="shared" si="95"/>
        <v>0.24784899999999999</v>
      </c>
      <c r="V79" s="227">
        <f t="shared" si="119"/>
        <v>-2550.0899999999997</v>
      </c>
      <c r="W79" s="36">
        <f t="shared" si="120"/>
        <v>0.25500899999999999</v>
      </c>
    </row>
    <row r="80" spans="1:24" s="18" customFormat="1" x14ac:dyDescent="0.25">
      <c r="A80" s="10" t="s">
        <v>150</v>
      </c>
      <c r="B80" s="11" t="s">
        <v>151</v>
      </c>
      <c r="C80" s="227">
        <v>-281973.97749999998</v>
      </c>
      <c r="D80" s="227">
        <f>-Jan!K280</f>
        <v>-15536.65</v>
      </c>
      <c r="E80" s="227">
        <f>-Fev!M292</f>
        <v>-5538.8</v>
      </c>
      <c r="F80" s="227">
        <f>-Mar!L292</f>
        <v>-8926.57</v>
      </c>
      <c r="G80" s="227">
        <f>-Abr!M293</f>
        <v>-3182.85</v>
      </c>
      <c r="H80" s="227">
        <f t="shared" si="114"/>
        <v>-33184.870000000003</v>
      </c>
      <c r="I80" s="36">
        <f t="shared" si="115"/>
        <v>0.11768770400098358</v>
      </c>
      <c r="J80" s="227">
        <f>-Mai!L288</f>
        <v>-8562.7900000000009</v>
      </c>
      <c r="K80" s="227">
        <f>-Jun!L294</f>
        <v>-8074.41</v>
      </c>
      <c r="L80" s="227">
        <f>-Jul!L297</f>
        <v>-12068.71</v>
      </c>
      <c r="M80" s="227">
        <f>-Ago!P300</f>
        <v>-6558.48</v>
      </c>
      <c r="N80" s="227">
        <f t="shared" si="116"/>
        <v>-35264.39</v>
      </c>
      <c r="O80" s="36">
        <f t="shared" si="117"/>
        <v>0.12506256893865322</v>
      </c>
      <c r="P80" s="227">
        <f>-Set!O296</f>
        <v>-7467.37</v>
      </c>
      <c r="Q80" s="227">
        <f>-Out!L299</f>
        <v>-13964.02</v>
      </c>
      <c r="R80" s="227">
        <f>-Nov!L297</f>
        <v>-13702.86</v>
      </c>
      <c r="S80" s="227">
        <f>-Dez!L307</f>
        <v>-32945.339999999997</v>
      </c>
      <c r="T80" s="227">
        <f t="shared" si="118"/>
        <v>-68079.59</v>
      </c>
      <c r="U80" s="36">
        <f t="shared" si="95"/>
        <v>0.24143926543718028</v>
      </c>
      <c r="V80" s="227">
        <f t="shared" si="119"/>
        <v>-136528.85</v>
      </c>
      <c r="W80" s="36">
        <f t="shared" si="120"/>
        <v>0.48418953837681711</v>
      </c>
    </row>
    <row r="81" spans="1:26" s="18" customFormat="1" x14ac:dyDescent="0.25">
      <c r="A81" s="10" t="s">
        <v>152</v>
      </c>
      <c r="B81" s="11" t="s">
        <v>153</v>
      </c>
      <c r="C81" s="227">
        <v>-90000</v>
      </c>
      <c r="D81" s="227">
        <f>-Jan!K287</f>
        <v>-2565.41</v>
      </c>
      <c r="E81" s="227">
        <f>-Fev!M299</f>
        <v>-2733.75</v>
      </c>
      <c r="F81" s="227">
        <f>-Mar!L299</f>
        <v>-3140.79</v>
      </c>
      <c r="G81" s="227">
        <f>-Abr!M301</f>
        <v>-2490.4</v>
      </c>
      <c r="H81" s="227">
        <f t="shared" si="114"/>
        <v>-10930.35</v>
      </c>
      <c r="I81" s="36">
        <f t="shared" si="115"/>
        <v>0.12144833333333334</v>
      </c>
      <c r="J81" s="227">
        <f>-Mai!L296</f>
        <v>-23440.05</v>
      </c>
      <c r="K81" s="227">
        <f>-Jun!L302</f>
        <v>-3433.69</v>
      </c>
      <c r="L81" s="227">
        <f>-Jul!L305</f>
        <v>-4313.99</v>
      </c>
      <c r="M81" s="227">
        <f>-Ago!P308</f>
        <v>-4636.9799999999996</v>
      </c>
      <c r="N81" s="227">
        <f t="shared" si="116"/>
        <v>-35824.709999999992</v>
      </c>
      <c r="O81" s="36">
        <f t="shared" si="117"/>
        <v>0.39805233333333323</v>
      </c>
      <c r="P81" s="227">
        <f>-Set!O304</f>
        <v>-5693.69</v>
      </c>
      <c r="Q81" s="227">
        <f>-Out!L307</f>
        <v>-6593.12</v>
      </c>
      <c r="R81" s="227">
        <f>-Nov!L305</f>
        <v>-56630.42</v>
      </c>
      <c r="S81" s="227">
        <f>-Dez!L315</f>
        <v>-7566.26</v>
      </c>
      <c r="T81" s="227">
        <f t="shared" si="118"/>
        <v>-76483.489999999991</v>
      </c>
      <c r="U81" s="36">
        <f t="shared" si="95"/>
        <v>0.84981655555555546</v>
      </c>
      <c r="V81" s="227">
        <f t="shared" si="119"/>
        <v>-123238.54999999999</v>
      </c>
      <c r="W81" s="36">
        <f t="shared" si="120"/>
        <v>1.3693172222222221</v>
      </c>
      <c r="Y81" s="19"/>
      <c r="Z81" s="19"/>
    </row>
    <row r="82" spans="1:26" s="18" customFormat="1" x14ac:dyDescent="0.3">
      <c r="A82" s="10" t="s">
        <v>154</v>
      </c>
      <c r="B82" s="11" t="s">
        <v>155</v>
      </c>
      <c r="C82" s="227">
        <v>-110415.84</v>
      </c>
      <c r="D82" s="227">
        <f>-Jan!K294</f>
        <v>-8305.19</v>
      </c>
      <c r="E82" s="227">
        <f>-Fev!M307-OrçadoxRealizado!E84</f>
        <v>-2264.5000000000005</v>
      </c>
      <c r="F82" s="227">
        <f>-Mar!L307</f>
        <v>-5634.02</v>
      </c>
      <c r="G82" s="227">
        <f>-Abr!M309+Abr!M312</f>
        <v>-6908.9400000000005</v>
      </c>
      <c r="H82" s="227">
        <f t="shared" si="114"/>
        <v>-23112.65</v>
      </c>
      <c r="I82" s="36">
        <f t="shared" si="115"/>
        <v>0.20932368037049759</v>
      </c>
      <c r="J82" s="227">
        <f>-Mai!L304+Mai!L318</f>
        <v>-8048.83</v>
      </c>
      <c r="K82" s="227">
        <f>-Jun!L310+552.02</f>
        <v>-3396.77</v>
      </c>
      <c r="L82" s="227">
        <f>-Jul!L313+Jul!I327</f>
        <v>12088.970000000001</v>
      </c>
      <c r="M82" s="227">
        <f>-Ago!P316+1324.48</f>
        <v>-5563.34</v>
      </c>
      <c r="N82" s="227">
        <f t="shared" si="116"/>
        <v>-4919.9699999999993</v>
      </c>
      <c r="O82" s="36">
        <f t="shared" si="117"/>
        <v>4.4558552468558853E-2</v>
      </c>
      <c r="P82" s="227">
        <f>-Set!O312-OrçadoxRealizado!P84</f>
        <v>-1859.64</v>
      </c>
      <c r="Q82" s="227">
        <f>-Out!L315+1282.5+4807.38</f>
        <v>-5172.4800000000005</v>
      </c>
      <c r="R82" s="227">
        <f>-Nov!L313+1719.27+2242.02</f>
        <v>-1927.7500000000005</v>
      </c>
      <c r="S82" s="227">
        <f>-Dez!L323-OrçadoxRealizado!S84</f>
        <v>-7932.46</v>
      </c>
      <c r="T82" s="227">
        <f t="shared" si="118"/>
        <v>-16892.330000000002</v>
      </c>
      <c r="U82" s="36">
        <f t="shared" si="95"/>
        <v>0.15298828501417916</v>
      </c>
      <c r="V82" s="227">
        <f t="shared" si="119"/>
        <v>-44924.950000000004</v>
      </c>
      <c r="W82" s="36">
        <f t="shared" si="120"/>
        <v>0.40687051785323558</v>
      </c>
      <c r="Y82" s="127"/>
      <c r="Z82" s="19"/>
    </row>
    <row r="83" spans="1:26" s="18" customFormat="1" x14ac:dyDescent="0.3">
      <c r="A83" s="10" t="s">
        <v>156</v>
      </c>
      <c r="B83" s="11" t="s">
        <v>157</v>
      </c>
      <c r="C83" s="227">
        <v>-30000</v>
      </c>
      <c r="D83" s="227">
        <v>0</v>
      </c>
      <c r="E83" s="227">
        <v>0</v>
      </c>
      <c r="F83" s="227">
        <v>0</v>
      </c>
      <c r="G83" s="227">
        <f>-Abr!M312</f>
        <v>-2349.2600000000002</v>
      </c>
      <c r="H83" s="227">
        <f t="shared" si="114"/>
        <v>-2349.2600000000002</v>
      </c>
      <c r="I83" s="36">
        <f t="shared" si="115"/>
        <v>7.8308666666666679E-2</v>
      </c>
      <c r="J83" s="227">
        <v>0</v>
      </c>
      <c r="K83" s="227">
        <v>0</v>
      </c>
      <c r="L83" s="227">
        <v>0</v>
      </c>
      <c r="M83" s="227">
        <v>0</v>
      </c>
      <c r="N83" s="227">
        <f t="shared" si="116"/>
        <v>0</v>
      </c>
      <c r="O83" s="36">
        <f t="shared" si="117"/>
        <v>0</v>
      </c>
      <c r="P83" s="227">
        <v>0</v>
      </c>
      <c r="Q83" s="227">
        <f>-Out!L319</f>
        <v>-1282.5</v>
      </c>
      <c r="R83" s="227">
        <f>-2242.02</f>
        <v>-2242.02</v>
      </c>
      <c r="S83" s="227">
        <v>0</v>
      </c>
      <c r="T83" s="227">
        <f t="shared" si="118"/>
        <v>-3524.52</v>
      </c>
      <c r="U83" s="36">
        <f t="shared" si="95"/>
        <v>0.11748400000000001</v>
      </c>
      <c r="V83" s="227">
        <f t="shared" si="119"/>
        <v>-5873.7800000000007</v>
      </c>
      <c r="W83" s="36">
        <f t="shared" si="120"/>
        <v>0.1957926666666667</v>
      </c>
      <c r="Y83" s="127"/>
      <c r="Z83" s="19"/>
    </row>
    <row r="84" spans="1:26" s="19" customFormat="1" x14ac:dyDescent="0.25">
      <c r="A84" s="10" t="s">
        <v>158</v>
      </c>
      <c r="B84" s="11" t="s">
        <v>159</v>
      </c>
      <c r="C84" s="227">
        <v>0</v>
      </c>
      <c r="D84" s="227">
        <v>0</v>
      </c>
      <c r="E84" s="227">
        <v>-780</v>
      </c>
      <c r="F84" s="227">
        <v>0</v>
      </c>
      <c r="G84" s="227">
        <v>0</v>
      </c>
      <c r="H84" s="227">
        <f t="shared" si="114"/>
        <v>-780</v>
      </c>
      <c r="I84" s="36" t="str">
        <f t="shared" si="115"/>
        <v>-</v>
      </c>
      <c r="J84" s="227">
        <f>-Mai!L318</f>
        <v>-1913.93</v>
      </c>
      <c r="K84" s="227">
        <v>-552.02</v>
      </c>
      <c r="L84" s="227">
        <f>-Jul!L327</f>
        <v>-2893.16</v>
      </c>
      <c r="M84" s="227">
        <v>-1324.48</v>
      </c>
      <c r="N84" s="227">
        <f t="shared" si="116"/>
        <v>-6683.59</v>
      </c>
      <c r="O84" s="36" t="str">
        <f t="shared" si="117"/>
        <v>-</v>
      </c>
      <c r="P84" s="227">
        <v>-1228.2</v>
      </c>
      <c r="Q84" s="227">
        <f>-4807.38</f>
        <v>-4807.38</v>
      </c>
      <c r="R84" s="227">
        <f>-1719.27</f>
        <v>-1719.27</v>
      </c>
      <c r="S84" s="227">
        <v>-7178.13</v>
      </c>
      <c r="T84" s="227">
        <f t="shared" si="118"/>
        <v>-14932.98</v>
      </c>
      <c r="U84" s="36" t="str">
        <f t="shared" si="95"/>
        <v>-</v>
      </c>
      <c r="V84" s="227">
        <f t="shared" si="119"/>
        <v>-22396.57</v>
      </c>
      <c r="W84" s="36" t="str">
        <f t="shared" si="120"/>
        <v>-</v>
      </c>
    </row>
    <row r="85" spans="1:26" s="18" customFormat="1" x14ac:dyDescent="0.25">
      <c r="A85" s="10" t="s">
        <v>160</v>
      </c>
      <c r="B85" s="11" t="s">
        <v>161</v>
      </c>
      <c r="C85" s="226">
        <f>SUM(C86:C88)</f>
        <v>-246809.19999999998</v>
      </c>
      <c r="D85" s="226">
        <f>SUM(D86:D88)</f>
        <v>-986.15</v>
      </c>
      <c r="E85" s="226">
        <f>SUM(E86:E88)</f>
        <v>-51932.76</v>
      </c>
      <c r="F85" s="226">
        <f>SUM(F86:F88)</f>
        <v>-3242.1099999999997</v>
      </c>
      <c r="G85" s="226">
        <f t="shared" ref="G85" si="121">SUM(G86:G88)</f>
        <v>-4514.12</v>
      </c>
      <c r="H85" s="226">
        <f t="shared" si="114"/>
        <v>-60675.140000000007</v>
      </c>
      <c r="I85" s="35">
        <f t="shared" si="115"/>
        <v>0.24583824265870158</v>
      </c>
      <c r="J85" s="226">
        <f t="shared" ref="J85:L85" si="122">SUM(J86:J88)</f>
        <v>-8150.07</v>
      </c>
      <c r="K85" s="226">
        <f t="shared" si="122"/>
        <v>-3122.63</v>
      </c>
      <c r="L85" s="226">
        <f t="shared" si="122"/>
        <v>-3264.45</v>
      </c>
      <c r="M85" s="226">
        <f t="shared" ref="M85" si="123">SUM(M86:M88)</f>
        <v>-7839.52</v>
      </c>
      <c r="N85" s="226">
        <f t="shared" si="116"/>
        <v>-22376.670000000002</v>
      </c>
      <c r="O85" s="35">
        <f t="shared" si="117"/>
        <v>9.066384073203107E-2</v>
      </c>
      <c r="P85" s="226">
        <f t="shared" ref="P85" si="124">SUM(P86:P88)</f>
        <v>-1582.37</v>
      </c>
      <c r="Q85" s="226">
        <f t="shared" ref="Q85" si="125">SUM(Q86:Q88)</f>
        <v>-2877.8199999999997</v>
      </c>
      <c r="R85" s="226">
        <f t="shared" ref="R85:S85" si="126">SUM(R86:R88)</f>
        <v>-2132.4899999999998</v>
      </c>
      <c r="S85" s="226">
        <f t="shared" si="126"/>
        <v>-3364.8700000000003</v>
      </c>
      <c r="T85" s="226">
        <f t="shared" si="118"/>
        <v>-9957.5499999999993</v>
      </c>
      <c r="U85" s="35">
        <f t="shared" si="95"/>
        <v>4.0345133001525063E-2</v>
      </c>
      <c r="V85" s="226">
        <f t="shared" si="119"/>
        <v>-93009.360000000015</v>
      </c>
      <c r="W85" s="35">
        <f t="shared" si="120"/>
        <v>0.37684721639225777</v>
      </c>
      <c r="Y85" s="19"/>
      <c r="Z85" s="19"/>
    </row>
    <row r="86" spans="1:26" s="18" customFormat="1" x14ac:dyDescent="0.25">
      <c r="A86" s="10" t="s">
        <v>162</v>
      </c>
      <c r="B86" s="11" t="s">
        <v>163</v>
      </c>
      <c r="C86" s="227">
        <v>-76809.199999999983</v>
      </c>
      <c r="D86" s="227">
        <v>0</v>
      </c>
      <c r="E86" s="227">
        <f>-Fev!M278</f>
        <v>-2793.85</v>
      </c>
      <c r="F86" s="227">
        <f>-Mar!L278</f>
        <v>-2814.2</v>
      </c>
      <c r="G86" s="227">
        <f>-Abr!M279</f>
        <v>-2744.07</v>
      </c>
      <c r="H86" s="227">
        <f t="shared" si="114"/>
        <v>-8352.119999999999</v>
      </c>
      <c r="I86" s="36">
        <f t="shared" si="115"/>
        <v>0.10873853652947825</v>
      </c>
      <c r="J86" s="227">
        <f>-Mai!L274</f>
        <v>-2663.77</v>
      </c>
      <c r="K86" s="227">
        <f>-Jun!L279</f>
        <v>-2818.87</v>
      </c>
      <c r="L86" s="227">
        <f>-Jul!L281</f>
        <v>-2898.37</v>
      </c>
      <c r="M86" s="227">
        <f>-Ago!P285</f>
        <v>-1164.1199999999999</v>
      </c>
      <c r="N86" s="227">
        <f t="shared" si="116"/>
        <v>-9545.1299999999974</v>
      </c>
      <c r="O86" s="36">
        <f t="shared" si="117"/>
        <v>0.12427066028548663</v>
      </c>
      <c r="P86" s="227">
        <f>-Set!O280</f>
        <v>-1274.03</v>
      </c>
      <c r="Q86" s="227">
        <f>-Out!L284</f>
        <v>-1349.12</v>
      </c>
      <c r="R86" s="227">
        <f>-Nov!L282</f>
        <v>-1231.06</v>
      </c>
      <c r="S86" s="227">
        <f>-Dez!L289</f>
        <v>-1377.89</v>
      </c>
      <c r="T86" s="227">
        <f t="shared" si="118"/>
        <v>-5232.0999999999995</v>
      </c>
      <c r="U86" s="36">
        <f t="shared" si="95"/>
        <v>6.8118142097561243E-2</v>
      </c>
      <c r="V86" s="227">
        <f t="shared" si="119"/>
        <v>-23129.349999999995</v>
      </c>
      <c r="W86" s="36">
        <f t="shared" si="120"/>
        <v>0.30112733891252613</v>
      </c>
    </row>
    <row r="87" spans="1:26" s="18" customFormat="1" x14ac:dyDescent="0.25">
      <c r="A87" s="10" t="s">
        <v>164</v>
      </c>
      <c r="B87" s="11" t="s">
        <v>165</v>
      </c>
      <c r="C87" s="227">
        <v>-100000</v>
      </c>
      <c r="D87" s="227">
        <f>-Jan!K302</f>
        <v>-810</v>
      </c>
      <c r="E87" s="227">
        <f>-Fev!M322</f>
        <v>-550</v>
      </c>
      <c r="F87" s="227">
        <v>0</v>
      </c>
      <c r="G87" s="227">
        <f>-Abr!M324</f>
        <v>-1340</v>
      </c>
      <c r="H87" s="227">
        <f t="shared" si="114"/>
        <v>-2700</v>
      </c>
      <c r="I87" s="36">
        <f t="shared" si="115"/>
        <v>2.7E-2</v>
      </c>
      <c r="J87" s="227">
        <v>0</v>
      </c>
      <c r="K87" s="227">
        <v>0</v>
      </c>
      <c r="L87" s="227">
        <f>-Jul!L329</f>
        <v>-60.8</v>
      </c>
      <c r="M87" s="227">
        <v>-6368.59</v>
      </c>
      <c r="N87" s="227">
        <f t="shared" si="116"/>
        <v>-6429.39</v>
      </c>
      <c r="O87" s="36">
        <f t="shared" si="117"/>
        <v>6.4293900000000001E-2</v>
      </c>
      <c r="P87" s="227">
        <f>-Set!O327</f>
        <v>0</v>
      </c>
      <c r="Q87" s="227">
        <f>-Out!L331-1123.85</f>
        <v>-1218.8499999999999</v>
      </c>
      <c r="R87" s="227">
        <f>-Nov!L330-370</f>
        <v>-590</v>
      </c>
      <c r="S87" s="227">
        <f>-Dez!L340</f>
        <v>-1674</v>
      </c>
      <c r="T87" s="227">
        <f t="shared" si="118"/>
        <v>-3482.85</v>
      </c>
      <c r="U87" s="36">
        <f t="shared" ref="U87:U121" si="127">IF(C87=0,"-",T87/C87)</f>
        <v>3.4828499999999998E-2</v>
      </c>
      <c r="V87" s="227">
        <f t="shared" si="119"/>
        <v>-12612.24</v>
      </c>
      <c r="W87" s="36">
        <f t="shared" si="120"/>
        <v>0.1261224</v>
      </c>
    </row>
    <row r="88" spans="1:26" s="18" customFormat="1" x14ac:dyDescent="0.25">
      <c r="A88" s="10" t="s">
        <v>166</v>
      </c>
      <c r="B88" s="11" t="s">
        <v>167</v>
      </c>
      <c r="C88" s="227">
        <v>-70000</v>
      </c>
      <c r="D88" s="227">
        <f>-Jan!K350</f>
        <v>-176.15</v>
      </c>
      <c r="E88" s="227">
        <f>-Fev!M372</f>
        <v>-48588.91</v>
      </c>
      <c r="F88" s="227">
        <f>-Mar!L379</f>
        <v>-427.91</v>
      </c>
      <c r="G88" s="227">
        <f>-Abr!M383</f>
        <v>-430.05</v>
      </c>
      <c r="H88" s="227">
        <f t="shared" si="114"/>
        <v>-49623.020000000011</v>
      </c>
      <c r="I88" s="36">
        <f t="shared" si="115"/>
        <v>0.70890028571428587</v>
      </c>
      <c r="J88" s="227">
        <f>-Mai!L389</f>
        <v>-5486.3</v>
      </c>
      <c r="K88" s="227">
        <f>-Jun!L393</f>
        <v>-303.76</v>
      </c>
      <c r="L88" s="227">
        <f>-Jul!L406</f>
        <v>-305.27999999999997</v>
      </c>
      <c r="M88" s="227">
        <f>-Ago!P410</f>
        <v>-306.81</v>
      </c>
      <c r="N88" s="227">
        <f t="shared" si="116"/>
        <v>-6402.1500000000005</v>
      </c>
      <c r="O88" s="36">
        <f t="shared" si="117"/>
        <v>9.1459285714285715E-2</v>
      </c>
      <c r="P88" s="227">
        <f>-Set!O412</f>
        <v>-308.33999999999997</v>
      </c>
      <c r="Q88" s="227">
        <f>-Out!L418</f>
        <v>-309.85000000000002</v>
      </c>
      <c r="R88" s="227">
        <f>-Nov!L417</f>
        <v>-311.43</v>
      </c>
      <c r="S88" s="227">
        <f>-Dez!L427</f>
        <v>-312.98</v>
      </c>
      <c r="T88" s="227">
        <f t="shared" si="118"/>
        <v>-1242.6000000000001</v>
      </c>
      <c r="U88" s="36">
        <f t="shared" si="127"/>
        <v>1.7751428571428574E-2</v>
      </c>
      <c r="V88" s="227">
        <f t="shared" si="119"/>
        <v>-57267.770000000011</v>
      </c>
      <c r="W88" s="36">
        <f t="shared" si="120"/>
        <v>0.81811100000000014</v>
      </c>
    </row>
    <row r="89" spans="1:26" s="9" customFormat="1" x14ac:dyDescent="0.25">
      <c r="A89" s="7" t="s">
        <v>168</v>
      </c>
      <c r="B89" s="8" t="s">
        <v>169</v>
      </c>
      <c r="C89" s="226">
        <f>SUM(C90:C95)</f>
        <v>-3628350.18</v>
      </c>
      <c r="D89" s="226">
        <f>SUM(D90:D95)</f>
        <v>-208089.74</v>
      </c>
      <c r="E89" s="226">
        <f>SUM(E90:E95)</f>
        <v>-23872</v>
      </c>
      <c r="F89" s="226">
        <f>SUM(F90:F95)</f>
        <v>-87913.82</v>
      </c>
      <c r="G89" s="226">
        <f t="shared" ref="G89" si="128">SUM(G90:G95)</f>
        <v>-38694.480000000003</v>
      </c>
      <c r="H89" s="226">
        <f t="shared" ref="H89:H96" si="129">SUM(D89:G89)</f>
        <v>-358570.04</v>
      </c>
      <c r="I89" s="35">
        <f t="shared" ref="I89:I95" si="130">IF(C89=0,"-",H89/C89)</f>
        <v>9.882454068973022E-2</v>
      </c>
      <c r="J89" s="226">
        <f t="shared" ref="J89:L89" si="131">SUM(J90:J95)</f>
        <v>-148064.96999999997</v>
      </c>
      <c r="K89" s="226">
        <f t="shared" si="131"/>
        <v>-42942.1</v>
      </c>
      <c r="L89" s="226">
        <f t="shared" si="131"/>
        <v>-45538.369999999995</v>
      </c>
      <c r="M89" s="226">
        <f t="shared" ref="M89" si="132">SUM(M90:M95)</f>
        <v>-38232.869999999995</v>
      </c>
      <c r="N89" s="226">
        <f t="shared" ref="N89:N96" si="133">SUM(J89:M89)</f>
        <v>-274778.30999999994</v>
      </c>
      <c r="O89" s="35">
        <f t="shared" si="117"/>
        <v>7.5730923524035362E-2</v>
      </c>
      <c r="P89" s="226">
        <f t="shared" ref="P89:Q89" si="134">SUM(P90:P95)</f>
        <v>-30387.16</v>
      </c>
      <c r="Q89" s="226">
        <f t="shared" si="134"/>
        <v>-29378.959999999999</v>
      </c>
      <c r="R89" s="226">
        <f t="shared" ref="R89:S89" si="135">SUM(R90:R95)</f>
        <v>-47011.08</v>
      </c>
      <c r="S89" s="226">
        <f t="shared" si="135"/>
        <v>-140851.65</v>
      </c>
      <c r="T89" s="226">
        <f t="shared" si="118"/>
        <v>-247628.84999999998</v>
      </c>
      <c r="U89" s="35">
        <f t="shared" si="127"/>
        <v>6.8248332634751357E-2</v>
      </c>
      <c r="V89" s="226">
        <f t="shared" si="119"/>
        <v>-880977.19999999984</v>
      </c>
      <c r="W89" s="35">
        <f t="shared" si="120"/>
        <v>0.24280379684851691</v>
      </c>
      <c r="X89" s="126"/>
    </row>
    <row r="90" spans="1:26" s="18" customFormat="1" ht="28.8" x14ac:dyDescent="0.25">
      <c r="A90" s="10" t="s">
        <v>170</v>
      </c>
      <c r="B90" s="11" t="s">
        <v>171</v>
      </c>
      <c r="C90" s="227">
        <v>-549373.96</v>
      </c>
      <c r="D90" s="227">
        <f>-Jan!K309</f>
        <v>-17007.13</v>
      </c>
      <c r="E90" s="227">
        <f>-Fev!M329</f>
        <v>-18359.689999999999</v>
      </c>
      <c r="F90" s="227">
        <f>-Mar!L329</f>
        <v>-17109.89</v>
      </c>
      <c r="G90" s="227">
        <f>-Abr!M332</f>
        <v>-18274.84</v>
      </c>
      <c r="H90" s="227">
        <f t="shared" si="129"/>
        <v>-70751.55</v>
      </c>
      <c r="I90" s="36">
        <f t="shared" si="130"/>
        <v>0.12878577280947209</v>
      </c>
      <c r="J90" s="227">
        <f>-Mai!L328-Mai!L353</f>
        <v>-67733.149999999994</v>
      </c>
      <c r="K90" s="227">
        <f>-Jun!L334</f>
        <v>-35702.47</v>
      </c>
      <c r="L90" s="227">
        <f>-Jul!L337</f>
        <v>-37500.089999999997</v>
      </c>
      <c r="M90" s="227">
        <f>-Ago!P339</f>
        <v>-32349.599999999999</v>
      </c>
      <c r="N90" s="227">
        <f t="shared" si="133"/>
        <v>-173285.31</v>
      </c>
      <c r="O90" s="36">
        <f t="shared" si="117"/>
        <v>0.31542323192748345</v>
      </c>
      <c r="P90" s="227">
        <f>-Set!O335</f>
        <v>-24627.53</v>
      </c>
      <c r="Q90" s="227">
        <f>-Out!L339</f>
        <v>-23380.69</v>
      </c>
      <c r="R90" s="227">
        <f>-Nov!L338</f>
        <v>-28817.41</v>
      </c>
      <c r="S90" s="227">
        <f>-Dez!L348</f>
        <v>-32024.95</v>
      </c>
      <c r="T90" s="227">
        <f t="shared" si="118"/>
        <v>-108850.58</v>
      </c>
      <c r="U90" s="36">
        <f t="shared" si="127"/>
        <v>0.19813567428641868</v>
      </c>
      <c r="V90" s="227">
        <f t="shared" si="119"/>
        <v>-352887.44</v>
      </c>
      <c r="W90" s="36">
        <f t="shared" si="120"/>
        <v>0.64234467902337422</v>
      </c>
    </row>
    <row r="91" spans="1:26" s="18" customFormat="1" x14ac:dyDescent="0.25">
      <c r="A91" s="10" t="s">
        <v>172</v>
      </c>
      <c r="B91" s="11" t="s">
        <v>173</v>
      </c>
      <c r="C91" s="227">
        <v>-38800</v>
      </c>
      <c r="D91" s="227">
        <f>-Jan!K317</f>
        <v>-2050</v>
      </c>
      <c r="E91" s="227">
        <f>-Fev!M338</f>
        <v>-2050</v>
      </c>
      <c r="F91" s="227">
        <f>-Mar!L338+11150.65</f>
        <v>-2450</v>
      </c>
      <c r="G91" s="227">
        <f>-Abr!M342</f>
        <v>-13950</v>
      </c>
      <c r="H91" s="227">
        <f t="shared" si="129"/>
        <v>-20500</v>
      </c>
      <c r="I91" s="36">
        <f t="shared" si="130"/>
        <v>0.52835051546391754</v>
      </c>
      <c r="J91" s="227">
        <f>-Mai!L339</f>
        <v>-2335</v>
      </c>
      <c r="K91" s="227">
        <f>-Jun!L346</f>
        <v>-2050</v>
      </c>
      <c r="L91" s="227">
        <f>-Jul!L349</f>
        <v>-2050</v>
      </c>
      <c r="M91" s="227">
        <f>-Ago!P351</f>
        <v>-2050</v>
      </c>
      <c r="N91" s="227">
        <f t="shared" si="133"/>
        <v>-8485</v>
      </c>
      <c r="O91" s="36">
        <f t="shared" si="117"/>
        <v>0.21868556701030928</v>
      </c>
      <c r="P91" s="227">
        <f>-Set!O347</f>
        <v>-2050</v>
      </c>
      <c r="Q91" s="227">
        <f>-Out!L352</f>
        <v>-2050</v>
      </c>
      <c r="R91" s="227">
        <f>-Nov!L351</f>
        <v>-6479.6</v>
      </c>
      <c r="S91" s="227">
        <f>-Dez!L361</f>
        <v>-3381</v>
      </c>
      <c r="T91" s="227">
        <f t="shared" si="118"/>
        <v>-13960.6</v>
      </c>
      <c r="U91" s="36">
        <f t="shared" si="127"/>
        <v>0.35980927835051546</v>
      </c>
      <c r="V91" s="227">
        <f t="shared" si="119"/>
        <v>-42945.599999999999</v>
      </c>
      <c r="W91" s="36">
        <f t="shared" si="120"/>
        <v>1.1068453608247422</v>
      </c>
    </row>
    <row r="92" spans="1:26" s="18" customFormat="1" x14ac:dyDescent="0.25">
      <c r="A92" s="10" t="s">
        <v>174</v>
      </c>
      <c r="B92" s="11" t="s">
        <v>175</v>
      </c>
      <c r="C92" s="227">
        <v>-10000</v>
      </c>
      <c r="D92" s="227">
        <v>0</v>
      </c>
      <c r="E92" s="227">
        <v>0</v>
      </c>
      <c r="F92" s="227">
        <v>-1620</v>
      </c>
      <c r="G92" s="227">
        <v>0</v>
      </c>
      <c r="H92" s="227">
        <f t="shared" si="129"/>
        <v>-1620</v>
      </c>
      <c r="I92" s="36">
        <f t="shared" si="130"/>
        <v>0.16200000000000001</v>
      </c>
      <c r="J92" s="227">
        <v>-389</v>
      </c>
      <c r="K92" s="227">
        <v>0</v>
      </c>
      <c r="L92" s="227">
        <f>-L156</f>
        <v>-2155</v>
      </c>
      <c r="M92" s="227">
        <v>0</v>
      </c>
      <c r="N92" s="227">
        <f t="shared" si="133"/>
        <v>-2544</v>
      </c>
      <c r="O92" s="36">
        <f t="shared" si="117"/>
        <v>0.25440000000000002</v>
      </c>
      <c r="P92" s="227">
        <v>0</v>
      </c>
      <c r="Q92" s="227">
        <v>0</v>
      </c>
      <c r="R92" s="227">
        <v>0</v>
      </c>
      <c r="S92" s="227">
        <v>0</v>
      </c>
      <c r="T92" s="227">
        <f t="shared" si="118"/>
        <v>0</v>
      </c>
      <c r="U92" s="36">
        <f t="shared" si="127"/>
        <v>0</v>
      </c>
      <c r="V92" s="227">
        <f t="shared" si="119"/>
        <v>-4164</v>
      </c>
      <c r="W92" s="36">
        <f t="shared" si="120"/>
        <v>0.41639999999999999</v>
      </c>
    </row>
    <row r="93" spans="1:26" s="18" customFormat="1" x14ac:dyDescent="0.25">
      <c r="A93" s="10" t="s">
        <v>176</v>
      </c>
      <c r="B93" s="11" t="s">
        <v>177</v>
      </c>
      <c r="C93" s="227">
        <v>-60000</v>
      </c>
      <c r="D93" s="227">
        <f>-Jan!K320</f>
        <v>-3985</v>
      </c>
      <c r="E93" s="227">
        <f>-Fev!M341</f>
        <v>-3462.31</v>
      </c>
      <c r="F93" s="227">
        <f>-Mar!L342</f>
        <v>-3833.28</v>
      </c>
      <c r="G93" s="227">
        <f>-Abr!M346</f>
        <v>-3709.63</v>
      </c>
      <c r="H93" s="227">
        <f t="shared" si="129"/>
        <v>-14990.220000000001</v>
      </c>
      <c r="I93" s="36">
        <f t="shared" si="130"/>
        <v>0.24983700000000003</v>
      </c>
      <c r="J93" s="227">
        <f>-Mai!L343</f>
        <v>-3833.28</v>
      </c>
      <c r="K93" s="227">
        <f>-Jun!L350</f>
        <v>-3709.63</v>
      </c>
      <c r="L93" s="227">
        <f>-Jul!L353</f>
        <v>-3833.28</v>
      </c>
      <c r="M93" s="227">
        <f>-Ago!P355</f>
        <v>-3833.27</v>
      </c>
      <c r="N93" s="227">
        <f t="shared" si="133"/>
        <v>-15209.460000000001</v>
      </c>
      <c r="O93" s="36">
        <f t="shared" si="117"/>
        <v>0.25349100000000002</v>
      </c>
      <c r="P93" s="227">
        <f>-Set!O351</f>
        <v>-3709.63</v>
      </c>
      <c r="Q93" s="227">
        <f>-Out!L356</f>
        <v>-3833.27</v>
      </c>
      <c r="R93" s="227">
        <f>-Nov!L355</f>
        <v>-3709.63</v>
      </c>
      <c r="S93" s="227">
        <f>-Dez!L366</f>
        <v>-3681.59</v>
      </c>
      <c r="T93" s="227">
        <f t="shared" si="118"/>
        <v>-14934.119999999999</v>
      </c>
      <c r="U93" s="36">
        <f t="shared" si="127"/>
        <v>0.24890199999999998</v>
      </c>
      <c r="V93" s="227">
        <f t="shared" si="119"/>
        <v>-45133.8</v>
      </c>
      <c r="W93" s="36">
        <f t="shared" si="120"/>
        <v>0.75223000000000007</v>
      </c>
    </row>
    <row r="94" spans="1:26" s="18" customFormat="1" x14ac:dyDescent="0.25">
      <c r="A94" s="10" t="s">
        <v>178</v>
      </c>
      <c r="B94" s="98" t="s">
        <v>179</v>
      </c>
      <c r="C94" s="227">
        <v>-12000</v>
      </c>
      <c r="D94" s="227">
        <v>0</v>
      </c>
      <c r="E94" s="227">
        <v>0</v>
      </c>
      <c r="F94" s="227">
        <v>-11150.65</v>
      </c>
      <c r="G94" s="227">
        <v>0</v>
      </c>
      <c r="H94" s="227">
        <f t="shared" si="129"/>
        <v>-11150.65</v>
      </c>
      <c r="I94" s="36">
        <f t="shared" si="130"/>
        <v>0.92922083333333327</v>
      </c>
      <c r="J94" s="227">
        <v>0</v>
      </c>
      <c r="K94" s="227">
        <v>0</v>
      </c>
      <c r="L94" s="227">
        <v>0</v>
      </c>
      <c r="M94" s="227">
        <v>0</v>
      </c>
      <c r="N94" s="227">
        <f t="shared" si="133"/>
        <v>0</v>
      </c>
      <c r="O94" s="36">
        <f>IF(C94=0,"-",N94/C94)</f>
        <v>0</v>
      </c>
      <c r="P94" s="227">
        <v>0</v>
      </c>
      <c r="Q94" s="227">
        <v>0</v>
      </c>
      <c r="R94" s="227">
        <v>0</v>
      </c>
      <c r="S94" s="227">
        <v>0</v>
      </c>
      <c r="T94" s="227">
        <f>SUM(P94:S94)</f>
        <v>0</v>
      </c>
      <c r="U94" s="36">
        <f>IF(C94=0,"-",T94/C94)</f>
        <v>0</v>
      </c>
      <c r="V94" s="227">
        <f>H94+N94+T94</f>
        <v>-11150.65</v>
      </c>
      <c r="W94" s="36">
        <f>IF(C94=0,"-",V94/C94)</f>
        <v>0.92922083333333327</v>
      </c>
    </row>
    <row r="95" spans="1:26" s="18" customFormat="1" x14ac:dyDescent="0.25">
      <c r="A95" s="10" t="s">
        <v>180</v>
      </c>
      <c r="B95" s="11" t="s">
        <v>181</v>
      </c>
      <c r="C95" s="227">
        <v>-2958176.22</v>
      </c>
      <c r="D95" s="227">
        <v>-185047.61</v>
      </c>
      <c r="E95" s="227">
        <v>0</v>
      </c>
      <c r="F95" s="227">
        <f>-Mar!L345-5750</f>
        <v>-51750</v>
      </c>
      <c r="G95" s="227">
        <v>-2760.01</v>
      </c>
      <c r="H95" s="227">
        <f t="shared" si="129"/>
        <v>-239557.62</v>
      </c>
      <c r="I95" s="36">
        <f t="shared" si="130"/>
        <v>8.0981524488084752E-2</v>
      </c>
      <c r="J95" s="227">
        <v>-73774.539999999994</v>
      </c>
      <c r="K95" s="227">
        <f>-Jun!L353</f>
        <v>-1480</v>
      </c>
      <c r="L95" s="227">
        <v>0</v>
      </c>
      <c r="M95" s="227">
        <v>0</v>
      </c>
      <c r="N95" s="227">
        <f t="shared" si="133"/>
        <v>-75254.539999999994</v>
      </c>
      <c r="O95" s="36">
        <f t="shared" si="117"/>
        <v>2.5439505426083097E-2</v>
      </c>
      <c r="P95" s="227">
        <f>-Set!O354</f>
        <v>0</v>
      </c>
      <c r="Q95" s="227">
        <f>-Out!L359</f>
        <v>-115</v>
      </c>
      <c r="R95" s="227">
        <f>-Nov!L358</f>
        <v>-8004.44</v>
      </c>
      <c r="S95" s="227">
        <f>-Dez!L368- 87866.16</f>
        <v>-101764.11</v>
      </c>
      <c r="T95" s="227">
        <f t="shared" si="118"/>
        <v>-109883.55</v>
      </c>
      <c r="U95" s="36">
        <f t="shared" si="127"/>
        <v>3.714570797273193E-2</v>
      </c>
      <c r="V95" s="227">
        <f t="shared" si="119"/>
        <v>-424695.70999999996</v>
      </c>
      <c r="W95" s="36">
        <f t="shared" si="120"/>
        <v>0.14356673788689978</v>
      </c>
    </row>
    <row r="96" spans="1:26" s="9" customFormat="1" x14ac:dyDescent="0.25">
      <c r="A96" s="7" t="s">
        <v>182</v>
      </c>
      <c r="B96" s="8" t="s">
        <v>183</v>
      </c>
      <c r="C96" s="226">
        <f>C97+C109+C118+C125+C130</f>
        <v>-2048600.3695999999</v>
      </c>
      <c r="D96" s="226">
        <f>D97+D109+D118+D125</f>
        <v>-25864.23</v>
      </c>
      <c r="E96" s="226">
        <f>E97+E109+E118+E125</f>
        <v>-91235.790000000008</v>
      </c>
      <c r="F96" s="226">
        <f>F97+F109+F118+F125</f>
        <v>-27390.160000000003</v>
      </c>
      <c r="G96" s="226">
        <f t="shared" ref="G96" si="136">G97+G109+G118+G125</f>
        <v>-20482.259999999998</v>
      </c>
      <c r="H96" s="226">
        <f t="shared" si="129"/>
        <v>-164972.44</v>
      </c>
      <c r="I96" s="35">
        <f t="shared" si="115"/>
        <v>8.0529342105025464E-2</v>
      </c>
      <c r="J96" s="226">
        <f t="shared" ref="J96:L96" si="137">J97+J109+J118+J125</f>
        <v>-22260.54</v>
      </c>
      <c r="K96" s="226">
        <f t="shared" si="137"/>
        <v>-24748.19</v>
      </c>
      <c r="L96" s="226">
        <f t="shared" si="137"/>
        <v>-46707.55</v>
      </c>
      <c r="M96" s="226">
        <f t="shared" ref="M96" si="138">M97+M109+M118+M125</f>
        <v>-97351.739999999991</v>
      </c>
      <c r="N96" s="226">
        <f t="shared" si="133"/>
        <v>-191068.02</v>
      </c>
      <c r="O96" s="35">
        <f t="shared" si="117"/>
        <v>9.326759031938818E-2</v>
      </c>
      <c r="P96" s="226">
        <f t="shared" ref="P96:Q96" si="139">P97+P109+P118+P125</f>
        <v>-28498.84</v>
      </c>
      <c r="Q96" s="226">
        <f t="shared" si="139"/>
        <v>-220368.07</v>
      </c>
      <c r="R96" s="226">
        <f>R97+R109+R118+R125</f>
        <v>-60712.009999999995</v>
      </c>
      <c r="S96" s="226">
        <f t="shared" ref="S96" si="140">S97+S109+S118+S125</f>
        <v>-63744.979999999996</v>
      </c>
      <c r="T96" s="226">
        <f t="shared" si="118"/>
        <v>-373323.89999999997</v>
      </c>
      <c r="U96" s="35">
        <f t="shared" si="127"/>
        <v>0.18223363889800206</v>
      </c>
      <c r="V96" s="226">
        <f t="shared" si="119"/>
        <v>-729364.35999999987</v>
      </c>
      <c r="W96" s="35">
        <f t="shared" si="120"/>
        <v>0.35603057132241567</v>
      </c>
    </row>
    <row r="97" spans="1:24" s="9" customFormat="1" x14ac:dyDescent="0.25">
      <c r="A97" s="7" t="s">
        <v>184</v>
      </c>
      <c r="B97" s="8" t="s">
        <v>185</v>
      </c>
      <c r="C97" s="226">
        <f>SUM(C98:C108)</f>
        <v>-18510</v>
      </c>
      <c r="D97" s="226">
        <f t="shared" ref="D97:G97" si="141">SUM(D98:D108)</f>
        <v>0</v>
      </c>
      <c r="E97" s="226">
        <f t="shared" si="141"/>
        <v>0</v>
      </c>
      <c r="F97" s="226">
        <f t="shared" si="141"/>
        <v>0</v>
      </c>
      <c r="G97" s="226">
        <f t="shared" si="141"/>
        <v>0</v>
      </c>
      <c r="H97" s="226">
        <f t="shared" si="114"/>
        <v>0</v>
      </c>
      <c r="I97" s="35">
        <f t="shared" si="115"/>
        <v>0</v>
      </c>
      <c r="J97" s="226">
        <f t="shared" ref="J97:M97" si="142">SUM(J98:J108)</f>
        <v>0</v>
      </c>
      <c r="K97" s="226">
        <f t="shared" si="142"/>
        <v>0</v>
      </c>
      <c r="L97" s="226">
        <f t="shared" si="142"/>
        <v>0</v>
      </c>
      <c r="M97" s="226">
        <f t="shared" si="142"/>
        <v>0</v>
      </c>
      <c r="N97" s="226">
        <f t="shared" si="116"/>
        <v>0</v>
      </c>
      <c r="O97" s="35">
        <f t="shared" si="117"/>
        <v>0</v>
      </c>
      <c r="P97" s="226">
        <f t="shared" ref="P97:S97" si="143">SUM(P98:P108)</f>
        <v>0</v>
      </c>
      <c r="Q97" s="226">
        <f t="shared" si="143"/>
        <v>0</v>
      </c>
      <c r="R97" s="226">
        <f t="shared" si="143"/>
        <v>0</v>
      </c>
      <c r="S97" s="226">
        <f t="shared" si="143"/>
        <v>0</v>
      </c>
      <c r="T97" s="226">
        <f t="shared" si="118"/>
        <v>0</v>
      </c>
      <c r="U97" s="35">
        <f t="shared" si="127"/>
        <v>0</v>
      </c>
      <c r="V97" s="226">
        <f t="shared" si="119"/>
        <v>0</v>
      </c>
      <c r="W97" s="35">
        <f t="shared" si="120"/>
        <v>0</v>
      </c>
    </row>
    <row r="98" spans="1:24" s="18" customFormat="1" x14ac:dyDescent="0.25">
      <c r="A98" s="10" t="s">
        <v>186</v>
      </c>
      <c r="B98" s="98" t="s">
        <v>187</v>
      </c>
      <c r="C98" s="227">
        <v>-3000</v>
      </c>
      <c r="D98" s="227">
        <v>0</v>
      </c>
      <c r="E98" s="227">
        <v>0</v>
      </c>
      <c r="F98" s="227">
        <v>0</v>
      </c>
      <c r="G98" s="227">
        <v>0</v>
      </c>
      <c r="H98" s="227">
        <f t="shared" si="114"/>
        <v>0</v>
      </c>
      <c r="I98" s="36">
        <f t="shared" si="115"/>
        <v>0</v>
      </c>
      <c r="J98" s="227">
        <v>0</v>
      </c>
      <c r="K98" s="227">
        <v>0</v>
      </c>
      <c r="L98" s="227">
        <v>0</v>
      </c>
      <c r="M98" s="227">
        <v>0</v>
      </c>
      <c r="N98" s="227">
        <f t="shared" si="116"/>
        <v>0</v>
      </c>
      <c r="O98" s="36">
        <f t="shared" si="117"/>
        <v>0</v>
      </c>
      <c r="P98" s="227">
        <v>0</v>
      </c>
      <c r="Q98" s="227">
        <v>0</v>
      </c>
      <c r="R98" s="227">
        <v>0</v>
      </c>
      <c r="S98" s="227">
        <v>0</v>
      </c>
      <c r="T98" s="227">
        <f t="shared" si="118"/>
        <v>0</v>
      </c>
      <c r="U98" s="36">
        <f t="shared" si="127"/>
        <v>0</v>
      </c>
      <c r="V98" s="227">
        <f t="shared" si="119"/>
        <v>0</v>
      </c>
      <c r="W98" s="36">
        <f t="shared" si="120"/>
        <v>0</v>
      </c>
    </row>
    <row r="99" spans="1:24" s="18" customFormat="1" x14ac:dyDescent="0.25">
      <c r="A99" s="10" t="s">
        <v>188</v>
      </c>
      <c r="B99" s="98" t="s">
        <v>189</v>
      </c>
      <c r="C99" s="227">
        <v>0</v>
      </c>
      <c r="D99" s="227">
        <v>0</v>
      </c>
      <c r="E99" s="227">
        <v>0</v>
      </c>
      <c r="F99" s="227">
        <v>0</v>
      </c>
      <c r="G99" s="227">
        <v>0</v>
      </c>
      <c r="H99" s="227">
        <f t="shared" si="114"/>
        <v>0</v>
      </c>
      <c r="I99" s="36" t="str">
        <f t="shared" si="115"/>
        <v>-</v>
      </c>
      <c r="J99" s="227">
        <v>0</v>
      </c>
      <c r="K99" s="227">
        <v>0</v>
      </c>
      <c r="L99" s="227">
        <v>0</v>
      </c>
      <c r="M99" s="227">
        <v>0</v>
      </c>
      <c r="N99" s="227">
        <f t="shared" si="116"/>
        <v>0</v>
      </c>
      <c r="O99" s="36" t="str">
        <f t="shared" si="117"/>
        <v>-</v>
      </c>
      <c r="P99" s="227">
        <v>0</v>
      </c>
      <c r="Q99" s="227">
        <v>0</v>
      </c>
      <c r="R99" s="227">
        <v>0</v>
      </c>
      <c r="S99" s="227">
        <v>0</v>
      </c>
      <c r="T99" s="227">
        <f t="shared" si="118"/>
        <v>0</v>
      </c>
      <c r="U99" s="36" t="str">
        <f t="shared" si="127"/>
        <v>-</v>
      </c>
      <c r="V99" s="227">
        <f t="shared" si="119"/>
        <v>0</v>
      </c>
      <c r="W99" s="36" t="str">
        <f t="shared" si="120"/>
        <v>-</v>
      </c>
    </row>
    <row r="100" spans="1:24" s="18" customFormat="1" x14ac:dyDescent="0.25">
      <c r="A100" s="10" t="s">
        <v>190</v>
      </c>
      <c r="B100" s="98" t="s">
        <v>191</v>
      </c>
      <c r="C100" s="227">
        <v>0</v>
      </c>
      <c r="D100" s="227">
        <v>0</v>
      </c>
      <c r="E100" s="227">
        <v>0</v>
      </c>
      <c r="F100" s="227">
        <v>0</v>
      </c>
      <c r="G100" s="227">
        <v>0</v>
      </c>
      <c r="H100" s="227">
        <f t="shared" si="114"/>
        <v>0</v>
      </c>
      <c r="I100" s="36" t="str">
        <f t="shared" si="115"/>
        <v>-</v>
      </c>
      <c r="J100" s="227">
        <v>0</v>
      </c>
      <c r="K100" s="227">
        <v>0</v>
      </c>
      <c r="L100" s="227">
        <v>0</v>
      </c>
      <c r="M100" s="227">
        <v>0</v>
      </c>
      <c r="N100" s="227">
        <f t="shared" si="116"/>
        <v>0</v>
      </c>
      <c r="O100" s="36" t="str">
        <f t="shared" si="117"/>
        <v>-</v>
      </c>
      <c r="P100" s="227">
        <v>0</v>
      </c>
      <c r="Q100" s="227">
        <v>0</v>
      </c>
      <c r="R100" s="227">
        <v>0</v>
      </c>
      <c r="S100" s="227">
        <v>0</v>
      </c>
      <c r="T100" s="227">
        <f t="shared" si="118"/>
        <v>0</v>
      </c>
      <c r="U100" s="36" t="str">
        <f t="shared" si="127"/>
        <v>-</v>
      </c>
      <c r="V100" s="227">
        <f t="shared" si="119"/>
        <v>0</v>
      </c>
      <c r="W100" s="36" t="str">
        <f t="shared" si="120"/>
        <v>-</v>
      </c>
    </row>
    <row r="101" spans="1:24" s="18" customFormat="1" x14ac:dyDescent="0.25">
      <c r="A101" s="10" t="s">
        <v>192</v>
      </c>
      <c r="B101" s="98" t="s">
        <v>193</v>
      </c>
      <c r="C101" s="227">
        <v>-15510</v>
      </c>
      <c r="D101" s="227">
        <v>0</v>
      </c>
      <c r="E101" s="227">
        <v>0</v>
      </c>
      <c r="F101" s="227">
        <v>0</v>
      </c>
      <c r="G101" s="227">
        <v>0</v>
      </c>
      <c r="H101" s="227">
        <f t="shared" si="114"/>
        <v>0</v>
      </c>
      <c r="I101" s="36">
        <f t="shared" si="115"/>
        <v>0</v>
      </c>
      <c r="J101" s="227">
        <v>0</v>
      </c>
      <c r="K101" s="227">
        <v>0</v>
      </c>
      <c r="L101" s="227">
        <v>0</v>
      </c>
      <c r="M101" s="227">
        <v>0</v>
      </c>
      <c r="N101" s="227">
        <f t="shared" si="116"/>
        <v>0</v>
      </c>
      <c r="O101" s="36">
        <f t="shared" si="117"/>
        <v>0</v>
      </c>
      <c r="P101" s="227">
        <v>0</v>
      </c>
      <c r="Q101" s="227">
        <v>0</v>
      </c>
      <c r="R101" s="227">
        <v>0</v>
      </c>
      <c r="S101" s="227">
        <v>0</v>
      </c>
      <c r="T101" s="227">
        <f t="shared" si="118"/>
        <v>0</v>
      </c>
      <c r="U101" s="36">
        <f t="shared" si="127"/>
        <v>0</v>
      </c>
      <c r="V101" s="227">
        <f t="shared" si="119"/>
        <v>0</v>
      </c>
      <c r="W101" s="36">
        <f t="shared" si="120"/>
        <v>0</v>
      </c>
    </row>
    <row r="102" spans="1:24" s="18" customFormat="1" x14ac:dyDescent="0.25">
      <c r="A102" s="10" t="s">
        <v>194</v>
      </c>
      <c r="B102" s="98" t="s">
        <v>195</v>
      </c>
      <c r="C102" s="227">
        <v>0</v>
      </c>
      <c r="D102" s="227">
        <v>0</v>
      </c>
      <c r="E102" s="227">
        <v>0</v>
      </c>
      <c r="F102" s="227">
        <v>0</v>
      </c>
      <c r="G102" s="227">
        <v>0</v>
      </c>
      <c r="H102" s="227">
        <f t="shared" si="114"/>
        <v>0</v>
      </c>
      <c r="I102" s="36" t="str">
        <f t="shared" si="115"/>
        <v>-</v>
      </c>
      <c r="J102" s="227">
        <v>0</v>
      </c>
      <c r="K102" s="227">
        <v>0</v>
      </c>
      <c r="L102" s="227">
        <v>0</v>
      </c>
      <c r="M102" s="227">
        <v>0</v>
      </c>
      <c r="N102" s="227">
        <f t="shared" si="116"/>
        <v>0</v>
      </c>
      <c r="O102" s="36" t="str">
        <f t="shared" si="117"/>
        <v>-</v>
      </c>
      <c r="P102" s="227">
        <v>0</v>
      </c>
      <c r="Q102" s="227">
        <v>0</v>
      </c>
      <c r="R102" s="227">
        <v>0</v>
      </c>
      <c r="S102" s="227">
        <v>0</v>
      </c>
      <c r="T102" s="227">
        <f t="shared" si="118"/>
        <v>0</v>
      </c>
      <c r="U102" s="36" t="str">
        <f t="shared" si="127"/>
        <v>-</v>
      </c>
      <c r="V102" s="227">
        <f t="shared" si="119"/>
        <v>0</v>
      </c>
      <c r="W102" s="36" t="str">
        <f t="shared" si="120"/>
        <v>-</v>
      </c>
    </row>
    <row r="103" spans="1:24" s="18" customFormat="1" x14ac:dyDescent="0.25">
      <c r="A103" s="10" t="s">
        <v>196</v>
      </c>
      <c r="B103" s="98" t="s">
        <v>197</v>
      </c>
      <c r="C103" s="227">
        <v>0</v>
      </c>
      <c r="D103" s="227">
        <v>0</v>
      </c>
      <c r="E103" s="227">
        <v>0</v>
      </c>
      <c r="F103" s="227">
        <v>0</v>
      </c>
      <c r="G103" s="227">
        <v>0</v>
      </c>
      <c r="H103" s="227">
        <f t="shared" si="114"/>
        <v>0</v>
      </c>
      <c r="I103" s="36" t="str">
        <f t="shared" si="115"/>
        <v>-</v>
      </c>
      <c r="J103" s="227">
        <v>0</v>
      </c>
      <c r="K103" s="227">
        <v>0</v>
      </c>
      <c r="L103" s="227">
        <v>0</v>
      </c>
      <c r="M103" s="227">
        <v>0</v>
      </c>
      <c r="N103" s="227">
        <f t="shared" si="116"/>
        <v>0</v>
      </c>
      <c r="O103" s="36" t="str">
        <f t="shared" si="117"/>
        <v>-</v>
      </c>
      <c r="P103" s="227">
        <v>0</v>
      </c>
      <c r="Q103" s="227">
        <v>0</v>
      </c>
      <c r="R103" s="227">
        <v>0</v>
      </c>
      <c r="S103" s="227">
        <v>0</v>
      </c>
      <c r="T103" s="227">
        <f t="shared" si="118"/>
        <v>0</v>
      </c>
      <c r="U103" s="36" t="str">
        <f t="shared" si="127"/>
        <v>-</v>
      </c>
      <c r="V103" s="227">
        <f t="shared" si="119"/>
        <v>0</v>
      </c>
      <c r="W103" s="36" t="str">
        <f t="shared" si="120"/>
        <v>-</v>
      </c>
    </row>
    <row r="104" spans="1:24" s="18" customFormat="1" x14ac:dyDescent="0.25">
      <c r="A104" s="10" t="s">
        <v>198</v>
      </c>
      <c r="B104" s="98" t="s">
        <v>199</v>
      </c>
      <c r="C104" s="227">
        <v>0</v>
      </c>
      <c r="D104" s="227">
        <v>0</v>
      </c>
      <c r="E104" s="227">
        <v>0</v>
      </c>
      <c r="F104" s="227">
        <v>0</v>
      </c>
      <c r="G104" s="227">
        <v>0</v>
      </c>
      <c r="H104" s="227">
        <f t="shared" si="114"/>
        <v>0</v>
      </c>
      <c r="I104" s="36" t="str">
        <f t="shared" si="115"/>
        <v>-</v>
      </c>
      <c r="J104" s="227">
        <v>0</v>
      </c>
      <c r="K104" s="227">
        <v>0</v>
      </c>
      <c r="L104" s="227">
        <v>0</v>
      </c>
      <c r="M104" s="227">
        <v>0</v>
      </c>
      <c r="N104" s="227">
        <f t="shared" si="116"/>
        <v>0</v>
      </c>
      <c r="O104" s="36" t="str">
        <f t="shared" si="117"/>
        <v>-</v>
      </c>
      <c r="P104" s="227">
        <v>0</v>
      </c>
      <c r="Q104" s="227">
        <v>0</v>
      </c>
      <c r="R104" s="227">
        <v>0</v>
      </c>
      <c r="S104" s="227">
        <v>0</v>
      </c>
      <c r="T104" s="227">
        <f t="shared" si="118"/>
        <v>0</v>
      </c>
      <c r="U104" s="36" t="str">
        <f t="shared" si="127"/>
        <v>-</v>
      </c>
      <c r="V104" s="227">
        <f t="shared" si="119"/>
        <v>0</v>
      </c>
      <c r="W104" s="36" t="str">
        <f t="shared" si="120"/>
        <v>-</v>
      </c>
    </row>
    <row r="105" spans="1:24" s="18" customFormat="1" x14ac:dyDescent="0.25">
      <c r="A105" s="10" t="s">
        <v>200</v>
      </c>
      <c r="B105" s="98" t="s">
        <v>201</v>
      </c>
      <c r="C105" s="227">
        <v>0</v>
      </c>
      <c r="D105" s="227">
        <v>0</v>
      </c>
      <c r="E105" s="227">
        <v>0</v>
      </c>
      <c r="F105" s="227">
        <v>0</v>
      </c>
      <c r="G105" s="227">
        <v>0</v>
      </c>
      <c r="H105" s="227">
        <f t="shared" si="114"/>
        <v>0</v>
      </c>
      <c r="I105" s="36" t="str">
        <f t="shared" si="115"/>
        <v>-</v>
      </c>
      <c r="J105" s="227">
        <v>0</v>
      </c>
      <c r="K105" s="227">
        <v>0</v>
      </c>
      <c r="L105" s="227">
        <v>0</v>
      </c>
      <c r="M105" s="227">
        <v>0</v>
      </c>
      <c r="N105" s="227">
        <f t="shared" si="116"/>
        <v>0</v>
      </c>
      <c r="O105" s="36" t="str">
        <f t="shared" si="117"/>
        <v>-</v>
      </c>
      <c r="P105" s="227">
        <v>0</v>
      </c>
      <c r="Q105" s="227">
        <v>0</v>
      </c>
      <c r="R105" s="227">
        <v>0</v>
      </c>
      <c r="S105" s="227">
        <v>0</v>
      </c>
      <c r="T105" s="227">
        <f t="shared" si="118"/>
        <v>0</v>
      </c>
      <c r="U105" s="36" t="str">
        <f t="shared" si="127"/>
        <v>-</v>
      </c>
      <c r="V105" s="227">
        <f t="shared" si="119"/>
        <v>0</v>
      </c>
      <c r="W105" s="36" t="str">
        <f t="shared" si="120"/>
        <v>-</v>
      </c>
    </row>
    <row r="106" spans="1:24" s="18" customFormat="1" x14ac:dyDescent="0.25">
      <c r="A106" s="10" t="s">
        <v>202</v>
      </c>
      <c r="B106" s="98" t="s">
        <v>203</v>
      </c>
      <c r="C106" s="227">
        <v>0</v>
      </c>
      <c r="D106" s="227">
        <v>0</v>
      </c>
      <c r="E106" s="227">
        <v>0</v>
      </c>
      <c r="F106" s="227">
        <v>0</v>
      </c>
      <c r="G106" s="227">
        <v>0</v>
      </c>
      <c r="H106" s="227">
        <f t="shared" ref="H106:H108" si="144">SUM(D106:G106)</f>
        <v>0</v>
      </c>
      <c r="I106" s="36" t="str">
        <f t="shared" ref="I106:I108" si="145">IF(C106=0,"-",H106/C106)</f>
        <v>-</v>
      </c>
      <c r="J106" s="227">
        <v>0</v>
      </c>
      <c r="K106" s="227">
        <v>0</v>
      </c>
      <c r="L106" s="227">
        <v>0</v>
      </c>
      <c r="M106" s="227">
        <v>0</v>
      </c>
      <c r="N106" s="227">
        <f t="shared" ref="N106:N108" si="146">SUM(J106:M106)</f>
        <v>0</v>
      </c>
      <c r="O106" s="36" t="str">
        <f t="shared" ref="O106:O108" si="147">IF(C106=0,"-",N106/C106)</f>
        <v>-</v>
      </c>
      <c r="P106" s="227">
        <v>0</v>
      </c>
      <c r="Q106" s="227">
        <v>0</v>
      </c>
      <c r="R106" s="227">
        <v>0</v>
      </c>
      <c r="S106" s="227">
        <v>0</v>
      </c>
      <c r="T106" s="227">
        <f t="shared" ref="T106:T108" si="148">SUM(P106:S106)</f>
        <v>0</v>
      </c>
      <c r="U106" s="36" t="str">
        <f t="shared" ref="U106:U108" si="149">IF(C106=0,"-",T106/C106)</f>
        <v>-</v>
      </c>
      <c r="V106" s="227">
        <f t="shared" ref="V106:V108" si="150">H106+N106+T106</f>
        <v>0</v>
      </c>
      <c r="W106" s="36" t="str">
        <f t="shared" ref="W106:W108" si="151">IF(C106=0,"-",V106/C106)</f>
        <v>-</v>
      </c>
    </row>
    <row r="107" spans="1:24" s="18" customFormat="1" x14ac:dyDescent="0.25">
      <c r="A107" s="10" t="s">
        <v>204</v>
      </c>
      <c r="B107" s="98" t="s">
        <v>205</v>
      </c>
      <c r="C107" s="227">
        <v>0</v>
      </c>
      <c r="D107" s="227">
        <v>0</v>
      </c>
      <c r="E107" s="227">
        <v>0</v>
      </c>
      <c r="F107" s="227">
        <v>0</v>
      </c>
      <c r="G107" s="227">
        <v>0</v>
      </c>
      <c r="H107" s="227">
        <f t="shared" si="144"/>
        <v>0</v>
      </c>
      <c r="I107" s="36" t="str">
        <f t="shared" si="145"/>
        <v>-</v>
      </c>
      <c r="J107" s="227">
        <v>0</v>
      </c>
      <c r="K107" s="227">
        <v>0</v>
      </c>
      <c r="L107" s="227">
        <v>0</v>
      </c>
      <c r="M107" s="227">
        <v>0</v>
      </c>
      <c r="N107" s="227">
        <f t="shared" si="146"/>
        <v>0</v>
      </c>
      <c r="O107" s="36" t="str">
        <f t="shared" si="147"/>
        <v>-</v>
      </c>
      <c r="P107" s="227">
        <v>0</v>
      </c>
      <c r="Q107" s="227">
        <v>0</v>
      </c>
      <c r="R107" s="227">
        <v>0</v>
      </c>
      <c r="S107" s="227">
        <v>0</v>
      </c>
      <c r="T107" s="227">
        <f t="shared" si="148"/>
        <v>0</v>
      </c>
      <c r="U107" s="36" t="str">
        <f t="shared" si="149"/>
        <v>-</v>
      </c>
      <c r="V107" s="227">
        <f t="shared" si="150"/>
        <v>0</v>
      </c>
      <c r="W107" s="36" t="str">
        <f t="shared" si="151"/>
        <v>-</v>
      </c>
    </row>
    <row r="108" spans="1:24" s="18" customFormat="1" x14ac:dyDescent="0.25">
      <c r="A108" s="10" t="s">
        <v>206</v>
      </c>
      <c r="B108" s="98" t="s">
        <v>207</v>
      </c>
      <c r="C108" s="227">
        <v>0</v>
      </c>
      <c r="D108" s="227">
        <v>0</v>
      </c>
      <c r="E108" s="227">
        <v>0</v>
      </c>
      <c r="F108" s="227">
        <v>0</v>
      </c>
      <c r="G108" s="227">
        <v>0</v>
      </c>
      <c r="H108" s="227">
        <f t="shared" si="144"/>
        <v>0</v>
      </c>
      <c r="I108" s="36" t="str">
        <f t="shared" si="145"/>
        <v>-</v>
      </c>
      <c r="J108" s="227">
        <v>0</v>
      </c>
      <c r="K108" s="227">
        <v>0</v>
      </c>
      <c r="L108" s="227">
        <v>0</v>
      </c>
      <c r="M108" s="227">
        <v>0</v>
      </c>
      <c r="N108" s="227">
        <f t="shared" si="146"/>
        <v>0</v>
      </c>
      <c r="O108" s="36" t="str">
        <f t="shared" si="147"/>
        <v>-</v>
      </c>
      <c r="P108" s="227">
        <v>0</v>
      </c>
      <c r="Q108" s="227">
        <v>0</v>
      </c>
      <c r="R108" s="227">
        <v>0</v>
      </c>
      <c r="S108" s="227">
        <v>0</v>
      </c>
      <c r="T108" s="227">
        <f t="shared" si="148"/>
        <v>0</v>
      </c>
      <c r="U108" s="36" t="str">
        <f t="shared" si="149"/>
        <v>-</v>
      </c>
      <c r="V108" s="227">
        <f t="shared" si="150"/>
        <v>0</v>
      </c>
      <c r="W108" s="36" t="str">
        <f t="shared" si="151"/>
        <v>-</v>
      </c>
    </row>
    <row r="109" spans="1:24" s="9" customFormat="1" x14ac:dyDescent="0.25">
      <c r="A109" s="7" t="s">
        <v>208</v>
      </c>
      <c r="B109" s="8" t="s">
        <v>209</v>
      </c>
      <c r="C109" s="226">
        <f>SUM(C110:C117)</f>
        <v>-1622090.3695999999</v>
      </c>
      <c r="D109" s="226">
        <f t="shared" ref="D109:G109" si="152">SUM(D110:D117)</f>
        <v>-22154.23</v>
      </c>
      <c r="E109" s="226">
        <f t="shared" si="152"/>
        <v>-29927.65</v>
      </c>
      <c r="F109" s="226">
        <f t="shared" si="152"/>
        <v>-24470.15</v>
      </c>
      <c r="G109" s="226">
        <f t="shared" si="152"/>
        <v>-18622.259999999998</v>
      </c>
      <c r="H109" s="226">
        <f t="shared" si="114"/>
        <v>-95174.29</v>
      </c>
      <c r="I109" s="35">
        <f t="shared" si="115"/>
        <v>5.8673851829518932E-2</v>
      </c>
      <c r="J109" s="226">
        <f t="shared" ref="J109:M109" si="153">SUM(J110:J117)</f>
        <v>-21230.54</v>
      </c>
      <c r="K109" s="226">
        <f t="shared" si="153"/>
        <v>-23008.19</v>
      </c>
      <c r="L109" s="226">
        <f t="shared" si="153"/>
        <v>-40217.550000000003</v>
      </c>
      <c r="M109" s="226">
        <f t="shared" si="153"/>
        <v>-91691.739999999991</v>
      </c>
      <c r="N109" s="226">
        <f t="shared" si="116"/>
        <v>-176148.02</v>
      </c>
      <c r="O109" s="35">
        <f t="shared" si="117"/>
        <v>0.10859322224040902</v>
      </c>
      <c r="P109" s="226">
        <f t="shared" ref="P109:S109" si="154">SUM(P110:P117)</f>
        <v>-26378.84</v>
      </c>
      <c r="Q109" s="226">
        <f t="shared" si="154"/>
        <v>-163274.07</v>
      </c>
      <c r="R109" s="226">
        <f t="shared" si="154"/>
        <v>-41371.35</v>
      </c>
      <c r="S109" s="226">
        <f t="shared" si="154"/>
        <v>-54676.95</v>
      </c>
      <c r="T109" s="226">
        <f t="shared" si="118"/>
        <v>-285701.21000000002</v>
      </c>
      <c r="U109" s="35">
        <f t="shared" si="127"/>
        <v>0.17613150004117997</v>
      </c>
      <c r="V109" s="226">
        <f t="shared" si="119"/>
        <v>-557023.52</v>
      </c>
      <c r="W109" s="35">
        <f t="shared" si="120"/>
        <v>0.34339857411110791</v>
      </c>
      <c r="X109" s="126"/>
    </row>
    <row r="110" spans="1:24" s="18" customFormat="1" x14ac:dyDescent="0.25">
      <c r="A110" s="10" t="s">
        <v>210</v>
      </c>
      <c r="B110" s="98" t="s">
        <v>211</v>
      </c>
      <c r="C110" s="227">
        <v>-943391.82959999994</v>
      </c>
      <c r="D110" s="227">
        <f>-Jan!K329</f>
        <v>-22154.23</v>
      </c>
      <c r="E110" s="227">
        <f>-Fev!M351</f>
        <v>-29927.65</v>
      </c>
      <c r="F110" s="227">
        <f>-Mar!L355</f>
        <v>-24470.15</v>
      </c>
      <c r="G110" s="227">
        <f>-Abr!M359</f>
        <v>-18622.259999999998</v>
      </c>
      <c r="H110" s="227">
        <f t="shared" si="114"/>
        <v>-95174.29</v>
      </c>
      <c r="I110" s="36">
        <f t="shared" si="115"/>
        <v>0.10088521758806633</v>
      </c>
      <c r="J110" s="227">
        <f>-Mai!L362</f>
        <v>-21230.54</v>
      </c>
      <c r="K110" s="227">
        <f>-Jun!L370</f>
        <v>-23008.19</v>
      </c>
      <c r="L110" s="227">
        <f>-Jul!L373-L158</f>
        <v>-39897.550000000003</v>
      </c>
      <c r="M110" s="227">
        <f>-Ago!P375-52332.79</f>
        <v>-87191.739999999991</v>
      </c>
      <c r="N110" s="227">
        <f t="shared" si="116"/>
        <v>-171328.02</v>
      </c>
      <c r="O110" s="36">
        <f t="shared" si="117"/>
        <v>0.1816085476091556</v>
      </c>
      <c r="P110" s="227">
        <f>-Set!O371</f>
        <v>-21578.84</v>
      </c>
      <c r="Q110" s="227">
        <f>-Out!L376</f>
        <v>-32018.06</v>
      </c>
      <c r="R110" s="227">
        <f>-Nov!L375</f>
        <v>-41371.35</v>
      </c>
      <c r="S110" s="227">
        <f>-Dez!L385</f>
        <v>-41515.07</v>
      </c>
      <c r="T110" s="227">
        <f t="shared" si="118"/>
        <v>-136483.32</v>
      </c>
      <c r="U110" s="36">
        <f t="shared" si="127"/>
        <v>0.14467299346642551</v>
      </c>
      <c r="V110" s="227">
        <f t="shared" si="119"/>
        <v>-402985.63</v>
      </c>
      <c r="W110" s="36">
        <f t="shared" si="120"/>
        <v>0.42716675866364745</v>
      </c>
    </row>
    <row r="111" spans="1:24" s="18" customFormat="1" x14ac:dyDescent="0.25">
      <c r="A111" s="10" t="s">
        <v>212</v>
      </c>
      <c r="B111" s="98" t="s">
        <v>213</v>
      </c>
      <c r="C111" s="227">
        <v>-300000</v>
      </c>
      <c r="D111" s="227">
        <v>0</v>
      </c>
      <c r="E111" s="227">
        <v>0</v>
      </c>
      <c r="F111" s="227">
        <v>0</v>
      </c>
      <c r="G111" s="227">
        <v>0</v>
      </c>
      <c r="H111" s="227">
        <f t="shared" ref="H111:H150" si="155">SUM(D111:G111)</f>
        <v>0</v>
      </c>
      <c r="I111" s="36">
        <f t="shared" ref="I111:I157" si="156">IF(C111=0,"-",H111/C111)</f>
        <v>0</v>
      </c>
      <c r="J111" s="227">
        <v>0</v>
      </c>
      <c r="K111" s="227">
        <v>0</v>
      </c>
      <c r="L111" s="227">
        <v>0</v>
      </c>
      <c r="M111" s="227">
        <v>0</v>
      </c>
      <c r="N111" s="227">
        <f t="shared" ref="N111:N157" si="157">SUM(J111:M111)</f>
        <v>0</v>
      </c>
      <c r="O111" s="36">
        <f t="shared" ref="O111:O157" si="158">IF(C111=0,"-",N111/C111)</f>
        <v>0</v>
      </c>
      <c r="P111" s="227">
        <v>0</v>
      </c>
      <c r="Q111" s="227">
        <v>0</v>
      </c>
      <c r="R111" s="227">
        <v>0</v>
      </c>
      <c r="S111" s="227">
        <v>0</v>
      </c>
      <c r="T111" s="227">
        <f t="shared" ref="T111:T157" si="159">SUM(P111:S111)</f>
        <v>0</v>
      </c>
      <c r="U111" s="36">
        <f t="shared" si="127"/>
        <v>0</v>
      </c>
      <c r="V111" s="227">
        <f t="shared" ref="V111:V157" si="160">H111+N111+T111</f>
        <v>0</v>
      </c>
      <c r="W111" s="36">
        <f t="shared" ref="W111:W157" si="161">IF(C111=0,"-",V111/C111)</f>
        <v>0</v>
      </c>
    </row>
    <row r="112" spans="1:24" s="18" customFormat="1" x14ac:dyDescent="0.25">
      <c r="A112" s="10" t="s">
        <v>214</v>
      </c>
      <c r="B112" s="98" t="s">
        <v>215</v>
      </c>
      <c r="C112" s="227">
        <v>-50000</v>
      </c>
      <c r="D112" s="227">
        <v>0</v>
      </c>
      <c r="E112" s="227">
        <v>0</v>
      </c>
      <c r="F112" s="227">
        <v>0</v>
      </c>
      <c r="G112" s="227">
        <v>0</v>
      </c>
      <c r="H112" s="227">
        <f t="shared" si="155"/>
        <v>0</v>
      </c>
      <c r="I112" s="36">
        <f t="shared" si="156"/>
        <v>0</v>
      </c>
      <c r="J112" s="227">
        <v>0</v>
      </c>
      <c r="K112" s="227">
        <v>0</v>
      </c>
      <c r="L112" s="227">
        <v>0</v>
      </c>
      <c r="M112" s="227">
        <v>0</v>
      </c>
      <c r="N112" s="227">
        <f t="shared" si="157"/>
        <v>0</v>
      </c>
      <c r="O112" s="36">
        <f t="shared" si="158"/>
        <v>0</v>
      </c>
      <c r="P112" s="227">
        <f>-Set!O397</f>
        <v>-4800</v>
      </c>
      <c r="Q112" s="227">
        <f>-Out!L401</f>
        <v>-86500</v>
      </c>
      <c r="R112" s="227">
        <f>-Nov!L401</f>
        <v>0</v>
      </c>
      <c r="S112" s="227">
        <v>0</v>
      </c>
      <c r="T112" s="227">
        <f t="shared" si="159"/>
        <v>-91300</v>
      </c>
      <c r="U112" s="36">
        <f t="shared" si="127"/>
        <v>1.8260000000000001</v>
      </c>
      <c r="V112" s="227">
        <f t="shared" si="160"/>
        <v>-91300</v>
      </c>
      <c r="W112" s="36">
        <f t="shared" si="161"/>
        <v>1.8260000000000001</v>
      </c>
    </row>
    <row r="113" spans="1:23" s="18" customFormat="1" x14ac:dyDescent="0.25">
      <c r="A113" s="10" t="s">
        <v>216</v>
      </c>
      <c r="B113" s="98" t="s">
        <v>217</v>
      </c>
      <c r="C113" s="227">
        <v>0</v>
      </c>
      <c r="D113" s="227">
        <v>0</v>
      </c>
      <c r="E113" s="227">
        <v>0</v>
      </c>
      <c r="F113" s="227">
        <v>0</v>
      </c>
      <c r="G113" s="227">
        <v>0</v>
      </c>
      <c r="H113" s="227">
        <f t="shared" si="155"/>
        <v>0</v>
      </c>
      <c r="I113" s="36" t="str">
        <f t="shared" si="156"/>
        <v>-</v>
      </c>
      <c r="J113" s="227">
        <v>0</v>
      </c>
      <c r="K113" s="227">
        <v>0</v>
      </c>
      <c r="L113" s="227">
        <v>0</v>
      </c>
      <c r="M113" s="227">
        <v>0</v>
      </c>
      <c r="N113" s="227">
        <f t="shared" si="157"/>
        <v>0</v>
      </c>
      <c r="O113" s="36" t="str">
        <f t="shared" si="158"/>
        <v>-</v>
      </c>
      <c r="P113" s="227">
        <v>0</v>
      </c>
      <c r="Q113" s="227">
        <v>0</v>
      </c>
      <c r="R113" s="227">
        <v>0</v>
      </c>
      <c r="S113" s="227">
        <v>0</v>
      </c>
      <c r="T113" s="227">
        <f t="shared" si="159"/>
        <v>0</v>
      </c>
      <c r="U113" s="36" t="str">
        <f t="shared" si="127"/>
        <v>-</v>
      </c>
      <c r="V113" s="227">
        <f t="shared" si="160"/>
        <v>0</v>
      </c>
      <c r="W113" s="36" t="str">
        <f t="shared" si="161"/>
        <v>-</v>
      </c>
    </row>
    <row r="114" spans="1:23" s="18" customFormat="1" x14ac:dyDescent="0.25">
      <c r="A114" s="10" t="s">
        <v>218</v>
      </c>
      <c r="B114" s="98" t="s">
        <v>219</v>
      </c>
      <c r="C114" s="227">
        <v>0</v>
      </c>
      <c r="D114" s="227">
        <v>0</v>
      </c>
      <c r="E114" s="227">
        <v>0</v>
      </c>
      <c r="F114" s="227">
        <v>0</v>
      </c>
      <c r="G114" s="227">
        <v>0</v>
      </c>
      <c r="H114" s="227">
        <f t="shared" si="155"/>
        <v>0</v>
      </c>
      <c r="I114" s="36" t="str">
        <f t="shared" si="156"/>
        <v>-</v>
      </c>
      <c r="J114" s="227">
        <v>0</v>
      </c>
      <c r="K114" s="227">
        <v>0</v>
      </c>
      <c r="L114" s="227">
        <v>0</v>
      </c>
      <c r="M114" s="227">
        <v>0</v>
      </c>
      <c r="N114" s="227">
        <f t="shared" si="157"/>
        <v>0</v>
      </c>
      <c r="O114" s="36" t="str">
        <f t="shared" si="158"/>
        <v>-</v>
      </c>
      <c r="P114" s="227">
        <v>0</v>
      </c>
      <c r="Q114" s="227">
        <v>0</v>
      </c>
      <c r="R114" s="227">
        <v>0</v>
      </c>
      <c r="S114" s="227">
        <v>0</v>
      </c>
      <c r="T114" s="227">
        <f t="shared" si="159"/>
        <v>0</v>
      </c>
      <c r="U114" s="36" t="str">
        <f t="shared" si="127"/>
        <v>-</v>
      </c>
      <c r="V114" s="227">
        <f t="shared" si="160"/>
        <v>0</v>
      </c>
      <c r="W114" s="36" t="str">
        <f t="shared" si="161"/>
        <v>-</v>
      </c>
    </row>
    <row r="115" spans="1:23" s="18" customFormat="1" x14ac:dyDescent="0.25">
      <c r="A115" s="10" t="s">
        <v>220</v>
      </c>
      <c r="B115" s="98" t="s">
        <v>221</v>
      </c>
      <c r="C115" s="227">
        <f>-300000-28698.54</f>
        <v>-328698.53999999998</v>
      </c>
      <c r="D115" s="227">
        <v>0</v>
      </c>
      <c r="E115" s="227">
        <v>0</v>
      </c>
      <c r="F115" s="227">
        <v>0</v>
      </c>
      <c r="G115" s="227">
        <v>0</v>
      </c>
      <c r="H115" s="227">
        <f t="shared" si="155"/>
        <v>0</v>
      </c>
      <c r="I115" s="36">
        <f t="shared" si="156"/>
        <v>0</v>
      </c>
      <c r="J115" s="227">
        <v>0</v>
      </c>
      <c r="K115" s="227">
        <v>0</v>
      </c>
      <c r="L115" s="227">
        <f>-Jul!L393</f>
        <v>-320</v>
      </c>
      <c r="M115" s="227">
        <f>-Ago!P401</f>
        <v>-4500</v>
      </c>
      <c r="N115" s="227">
        <f t="shared" si="157"/>
        <v>-4820</v>
      </c>
      <c r="O115" s="36">
        <f t="shared" si="158"/>
        <v>1.4663892331252827E-2</v>
      </c>
      <c r="P115" s="227">
        <v>0</v>
      </c>
      <c r="Q115" s="227">
        <f>-Out!L404-43100</f>
        <v>-44756.01</v>
      </c>
      <c r="R115" s="227">
        <f>-Nov!L403</f>
        <v>0</v>
      </c>
      <c r="S115" s="227">
        <f>-Dez!L413</f>
        <v>-13161.88</v>
      </c>
      <c r="T115" s="227">
        <f t="shared" si="159"/>
        <v>-57917.89</v>
      </c>
      <c r="U115" s="36">
        <f t="shared" si="127"/>
        <v>0.17620367282434538</v>
      </c>
      <c r="V115" s="227">
        <f t="shared" si="160"/>
        <v>-62737.89</v>
      </c>
      <c r="W115" s="36">
        <f t="shared" si="161"/>
        <v>0.19086756515559822</v>
      </c>
    </row>
    <row r="116" spans="1:23" s="18" customFormat="1" ht="43.2" x14ac:dyDescent="0.25">
      <c r="A116" s="10" t="s">
        <v>222</v>
      </c>
      <c r="B116" s="98" t="s">
        <v>223</v>
      </c>
      <c r="C116" s="227">
        <v>0</v>
      </c>
      <c r="D116" s="227">
        <v>0</v>
      </c>
      <c r="E116" s="227">
        <v>0</v>
      </c>
      <c r="F116" s="227">
        <v>0</v>
      </c>
      <c r="G116" s="227">
        <v>0</v>
      </c>
      <c r="H116" s="227">
        <f t="shared" ref="H116:H117" si="162">SUM(D116:G116)</f>
        <v>0</v>
      </c>
      <c r="I116" s="36" t="str">
        <f t="shared" ref="I116:I117" si="163">IF(C116=0,"-",H116/C116)</f>
        <v>-</v>
      </c>
      <c r="J116" s="227">
        <v>0</v>
      </c>
      <c r="K116" s="227">
        <v>0</v>
      </c>
      <c r="L116" s="227">
        <v>0</v>
      </c>
      <c r="M116" s="227">
        <v>0</v>
      </c>
      <c r="N116" s="227">
        <f t="shared" ref="N116:N117" si="164">SUM(J116:M116)</f>
        <v>0</v>
      </c>
      <c r="O116" s="36" t="str">
        <f t="shared" ref="O116:O117" si="165">IF(C116=0,"-",N116/C116)</f>
        <v>-</v>
      </c>
      <c r="P116" s="227">
        <v>0</v>
      </c>
      <c r="Q116" s="227">
        <v>0</v>
      </c>
      <c r="R116" s="227">
        <v>0</v>
      </c>
      <c r="S116" s="227">
        <v>0</v>
      </c>
      <c r="T116" s="227">
        <f t="shared" ref="T116:T117" si="166">SUM(P116:S116)</f>
        <v>0</v>
      </c>
      <c r="U116" s="36" t="str">
        <f t="shared" ref="U116:U117" si="167">IF(C116=0,"-",T116/C116)</f>
        <v>-</v>
      </c>
      <c r="V116" s="227">
        <f t="shared" ref="V116:V117" si="168">H116+N116+T116</f>
        <v>0</v>
      </c>
      <c r="W116" s="36" t="str">
        <f t="shared" ref="W116:W117" si="169">IF(C116=0,"-",V116/C116)</f>
        <v>-</v>
      </c>
    </row>
    <row r="117" spans="1:23" s="18" customFormat="1" x14ac:dyDescent="0.25">
      <c r="A117" s="10" t="s">
        <v>224</v>
      </c>
      <c r="B117" s="98" t="s">
        <v>225</v>
      </c>
      <c r="C117" s="227">
        <v>0</v>
      </c>
      <c r="D117" s="227">
        <v>0</v>
      </c>
      <c r="E117" s="227">
        <v>0</v>
      </c>
      <c r="F117" s="227">
        <v>0</v>
      </c>
      <c r="G117" s="227">
        <v>0</v>
      </c>
      <c r="H117" s="227">
        <f t="shared" si="162"/>
        <v>0</v>
      </c>
      <c r="I117" s="36" t="str">
        <f t="shared" si="163"/>
        <v>-</v>
      </c>
      <c r="J117" s="227">
        <v>0</v>
      </c>
      <c r="K117" s="227">
        <v>0</v>
      </c>
      <c r="L117" s="227">
        <v>0</v>
      </c>
      <c r="M117" s="227">
        <v>0</v>
      </c>
      <c r="N117" s="227">
        <f t="shared" si="164"/>
        <v>0</v>
      </c>
      <c r="O117" s="36" t="str">
        <f t="shared" si="165"/>
        <v>-</v>
      </c>
      <c r="P117" s="227">
        <v>0</v>
      </c>
      <c r="Q117" s="227">
        <v>0</v>
      </c>
      <c r="R117" s="227">
        <v>0</v>
      </c>
      <c r="S117" s="227">
        <v>0</v>
      </c>
      <c r="T117" s="227">
        <f t="shared" si="166"/>
        <v>0</v>
      </c>
      <c r="U117" s="36" t="str">
        <f t="shared" si="167"/>
        <v>-</v>
      </c>
      <c r="V117" s="227">
        <f t="shared" si="168"/>
        <v>0</v>
      </c>
      <c r="W117" s="36" t="str">
        <f t="shared" si="169"/>
        <v>-</v>
      </c>
    </row>
    <row r="118" spans="1:23" s="9" customFormat="1" x14ac:dyDescent="0.25">
      <c r="A118" s="7" t="s">
        <v>226</v>
      </c>
      <c r="B118" s="8" t="s">
        <v>227</v>
      </c>
      <c r="C118" s="226">
        <f>SUM(C119:C124)</f>
        <v>-364000</v>
      </c>
      <c r="D118" s="226">
        <f t="shared" ref="D118:G118" si="170">SUM(D119:D124)</f>
        <v>-3710</v>
      </c>
      <c r="E118" s="226">
        <f t="shared" si="170"/>
        <v>-61308.14</v>
      </c>
      <c r="F118" s="226">
        <f t="shared" si="170"/>
        <v>-2920.01</v>
      </c>
      <c r="G118" s="226">
        <f t="shared" si="170"/>
        <v>-1860</v>
      </c>
      <c r="H118" s="226">
        <f t="shared" si="155"/>
        <v>-69798.149999999994</v>
      </c>
      <c r="I118" s="35">
        <f t="shared" si="156"/>
        <v>0.19175315934065931</v>
      </c>
      <c r="J118" s="226">
        <f t="shared" ref="J118:M118" si="171">SUM(J119:J124)</f>
        <v>-1030</v>
      </c>
      <c r="K118" s="226">
        <f t="shared" si="171"/>
        <v>-1740</v>
      </c>
      <c r="L118" s="226">
        <f t="shared" si="171"/>
        <v>-6490</v>
      </c>
      <c r="M118" s="226">
        <f t="shared" si="171"/>
        <v>-5180</v>
      </c>
      <c r="N118" s="226">
        <f t="shared" si="157"/>
        <v>-14440</v>
      </c>
      <c r="O118" s="35">
        <f t="shared" si="158"/>
        <v>3.9670329670329671E-2</v>
      </c>
      <c r="P118" s="226">
        <f t="shared" ref="P118:S118" si="172">SUM(P119:P124)</f>
        <v>-2120</v>
      </c>
      <c r="Q118" s="226">
        <f t="shared" si="172"/>
        <v>-56244</v>
      </c>
      <c r="R118" s="226">
        <f t="shared" si="172"/>
        <v>-19340.66</v>
      </c>
      <c r="S118" s="226">
        <f t="shared" si="172"/>
        <v>-9068.0299999999988</v>
      </c>
      <c r="T118" s="226">
        <f t="shared" si="159"/>
        <v>-86772.69</v>
      </c>
      <c r="U118" s="35">
        <f t="shared" si="127"/>
        <v>0.23838651098901101</v>
      </c>
      <c r="V118" s="226">
        <f t="shared" si="160"/>
        <v>-171010.84</v>
      </c>
      <c r="W118" s="35">
        <f t="shared" si="161"/>
        <v>0.46981000000000001</v>
      </c>
    </row>
    <row r="119" spans="1:23" s="18" customFormat="1" x14ac:dyDescent="0.25">
      <c r="A119" s="10" t="s">
        <v>228</v>
      </c>
      <c r="B119" s="98" t="s">
        <v>229</v>
      </c>
      <c r="C119" s="227">
        <v>-164000</v>
      </c>
      <c r="D119" s="227">
        <f>-Jan!K326</f>
        <v>-3710</v>
      </c>
      <c r="E119" s="227">
        <f>-Fev!M347</f>
        <v>-1092.94</v>
      </c>
      <c r="F119" s="227">
        <f>-Mar!L351</f>
        <v>-2920.01</v>
      </c>
      <c r="G119" s="227">
        <f>-Abr!M355</f>
        <v>-1860</v>
      </c>
      <c r="H119" s="227">
        <f t="shared" si="155"/>
        <v>-9582.9500000000007</v>
      </c>
      <c r="I119" s="36">
        <f t="shared" si="156"/>
        <v>5.8432621951219517E-2</v>
      </c>
      <c r="J119" s="227">
        <f>-Mai!L358</f>
        <v>-1030</v>
      </c>
      <c r="K119" s="227">
        <f>-Jun!L366</f>
        <v>-1740</v>
      </c>
      <c r="L119" s="227">
        <f>-Jul!L369</f>
        <v>-6490</v>
      </c>
      <c r="M119" s="227">
        <f>-Ago!P371</f>
        <v>-5180</v>
      </c>
      <c r="N119" s="227">
        <f t="shared" si="157"/>
        <v>-14440</v>
      </c>
      <c r="O119" s="36">
        <f t="shared" si="158"/>
        <v>8.8048780487804873E-2</v>
      </c>
      <c r="P119" s="227">
        <f>-Set!O367</f>
        <v>-2120</v>
      </c>
      <c r="Q119" s="227">
        <f>-Out!L372</f>
        <v>-4830</v>
      </c>
      <c r="R119" s="227">
        <f>-Nov!L371- 12085.2</f>
        <v>-16178.66</v>
      </c>
      <c r="S119" s="227">
        <f>-Dez!L381-2892.4</f>
        <v>-8742.4</v>
      </c>
      <c r="T119" s="227">
        <f t="shared" si="159"/>
        <v>-31871.059999999998</v>
      </c>
      <c r="U119" s="36">
        <f t="shared" si="127"/>
        <v>0.19433573170731705</v>
      </c>
      <c r="V119" s="227">
        <f t="shared" si="160"/>
        <v>-55894.009999999995</v>
      </c>
      <c r="W119" s="36">
        <f t="shared" si="161"/>
        <v>0.34081713414634141</v>
      </c>
    </row>
    <row r="120" spans="1:23" s="18" customFormat="1" x14ac:dyDescent="0.25">
      <c r="A120" s="10" t="s">
        <v>230</v>
      </c>
      <c r="B120" s="98" t="s">
        <v>231</v>
      </c>
      <c r="C120" s="227">
        <v>0</v>
      </c>
      <c r="D120" s="227">
        <v>0</v>
      </c>
      <c r="E120" s="227">
        <v>0</v>
      </c>
      <c r="F120" s="227">
        <v>0</v>
      </c>
      <c r="G120" s="227">
        <v>0</v>
      </c>
      <c r="H120" s="227">
        <f t="shared" si="155"/>
        <v>0</v>
      </c>
      <c r="I120" s="36" t="str">
        <f t="shared" si="156"/>
        <v>-</v>
      </c>
      <c r="J120" s="227">
        <v>0</v>
      </c>
      <c r="K120" s="227">
        <v>0</v>
      </c>
      <c r="L120" s="227">
        <v>0</v>
      </c>
      <c r="M120" s="227">
        <v>0</v>
      </c>
      <c r="N120" s="227">
        <f t="shared" si="157"/>
        <v>0</v>
      </c>
      <c r="O120" s="36" t="str">
        <f t="shared" si="158"/>
        <v>-</v>
      </c>
      <c r="P120" s="227">
        <v>0</v>
      </c>
      <c r="Q120" s="227">
        <v>0</v>
      </c>
      <c r="R120" s="227">
        <v>0</v>
      </c>
      <c r="S120" s="227">
        <v>0</v>
      </c>
      <c r="T120" s="227">
        <f t="shared" si="159"/>
        <v>0</v>
      </c>
      <c r="U120" s="36" t="str">
        <f t="shared" si="127"/>
        <v>-</v>
      </c>
      <c r="V120" s="227">
        <f t="shared" si="160"/>
        <v>0</v>
      </c>
      <c r="W120" s="36" t="str">
        <f t="shared" si="161"/>
        <v>-</v>
      </c>
    </row>
    <row r="121" spans="1:23" s="18" customFormat="1" x14ac:dyDescent="0.25">
      <c r="A121" s="10" t="s">
        <v>232</v>
      </c>
      <c r="B121" s="98" t="s">
        <v>233</v>
      </c>
      <c r="C121" s="227">
        <v>0</v>
      </c>
      <c r="D121" s="227">
        <v>0</v>
      </c>
      <c r="E121" s="227">
        <v>0</v>
      </c>
      <c r="F121" s="227">
        <v>0</v>
      </c>
      <c r="G121" s="227">
        <v>0</v>
      </c>
      <c r="H121" s="227">
        <f t="shared" si="155"/>
        <v>0</v>
      </c>
      <c r="I121" s="36" t="str">
        <f t="shared" si="156"/>
        <v>-</v>
      </c>
      <c r="J121" s="227">
        <v>0</v>
      </c>
      <c r="K121" s="227">
        <v>0</v>
      </c>
      <c r="L121" s="227">
        <v>0</v>
      </c>
      <c r="M121" s="227">
        <v>0</v>
      </c>
      <c r="N121" s="227">
        <f t="shared" si="157"/>
        <v>0</v>
      </c>
      <c r="O121" s="36" t="str">
        <f t="shared" si="158"/>
        <v>-</v>
      </c>
      <c r="P121" s="227">
        <v>0</v>
      </c>
      <c r="Q121" s="227">
        <v>0</v>
      </c>
      <c r="R121" s="227">
        <v>0</v>
      </c>
      <c r="S121" s="227">
        <v>0</v>
      </c>
      <c r="T121" s="227">
        <f t="shared" si="159"/>
        <v>0</v>
      </c>
      <c r="U121" s="36" t="str">
        <f t="shared" si="127"/>
        <v>-</v>
      </c>
      <c r="V121" s="227">
        <f t="shared" si="160"/>
        <v>0</v>
      </c>
      <c r="W121" s="36" t="str">
        <f t="shared" si="161"/>
        <v>-</v>
      </c>
    </row>
    <row r="122" spans="1:23" s="18" customFormat="1" x14ac:dyDescent="0.25">
      <c r="A122" s="10" t="s">
        <v>234</v>
      </c>
      <c r="B122" s="98" t="s">
        <v>235</v>
      </c>
      <c r="C122" s="227">
        <v>0</v>
      </c>
      <c r="D122" s="227">
        <v>0</v>
      </c>
      <c r="E122" s="227">
        <v>0</v>
      </c>
      <c r="F122" s="227">
        <v>0</v>
      </c>
      <c r="G122" s="227">
        <v>0</v>
      </c>
      <c r="H122" s="227">
        <f t="shared" si="155"/>
        <v>0</v>
      </c>
      <c r="I122" s="36" t="str">
        <f t="shared" si="156"/>
        <v>-</v>
      </c>
      <c r="J122" s="227">
        <v>0</v>
      </c>
      <c r="K122" s="227">
        <v>0</v>
      </c>
      <c r="L122" s="227">
        <v>0</v>
      </c>
      <c r="M122" s="227">
        <v>0</v>
      </c>
      <c r="N122" s="227">
        <f t="shared" si="157"/>
        <v>0</v>
      </c>
      <c r="O122" s="36" t="str">
        <f t="shared" si="158"/>
        <v>-</v>
      </c>
      <c r="P122" s="227">
        <v>0</v>
      </c>
      <c r="Q122" s="227">
        <v>0</v>
      </c>
      <c r="R122" s="227">
        <v>0</v>
      </c>
      <c r="S122" s="227">
        <v>0</v>
      </c>
      <c r="T122" s="227">
        <f t="shared" si="159"/>
        <v>0</v>
      </c>
      <c r="U122" s="36" t="str">
        <f t="shared" ref="U122:U166" si="173">IF(C122=0,"-",T122/C122)</f>
        <v>-</v>
      </c>
      <c r="V122" s="227">
        <f t="shared" si="160"/>
        <v>0</v>
      </c>
      <c r="W122" s="36" t="str">
        <f t="shared" si="161"/>
        <v>-</v>
      </c>
    </row>
    <row r="123" spans="1:23" s="18" customFormat="1" x14ac:dyDescent="0.25">
      <c r="A123" s="99" t="s">
        <v>236</v>
      </c>
      <c r="B123" s="98" t="s">
        <v>237</v>
      </c>
      <c r="C123" s="227">
        <v>-200000</v>
      </c>
      <c r="D123" s="227">
        <v>0</v>
      </c>
      <c r="E123" s="227">
        <f>-1090.2-59125</f>
        <v>-60215.199999999997</v>
      </c>
      <c r="F123" s="227">
        <v>0</v>
      </c>
      <c r="G123" s="227">
        <v>0</v>
      </c>
      <c r="H123" s="227">
        <f t="shared" si="155"/>
        <v>-60215.199999999997</v>
      </c>
      <c r="I123" s="36">
        <f t="shared" si="156"/>
        <v>0.30107600000000001</v>
      </c>
      <c r="J123" s="227">
        <v>0</v>
      </c>
      <c r="K123" s="227">
        <v>0</v>
      </c>
      <c r="L123" s="227">
        <v>0</v>
      </c>
      <c r="M123" s="227">
        <v>0</v>
      </c>
      <c r="N123" s="227">
        <f t="shared" si="157"/>
        <v>0</v>
      </c>
      <c r="O123" s="36">
        <f t="shared" si="158"/>
        <v>0</v>
      </c>
      <c r="P123" s="227">
        <v>0</v>
      </c>
      <c r="Q123" s="227">
        <f>-51414</f>
        <v>-51414</v>
      </c>
      <c r="R123" s="227">
        <f>- 3162</f>
        <v>-3162</v>
      </c>
      <c r="S123" s="227">
        <v>-325.63</v>
      </c>
      <c r="T123" s="227">
        <f t="shared" si="159"/>
        <v>-54901.63</v>
      </c>
      <c r="U123" s="36">
        <f t="shared" si="173"/>
        <v>0.27450815000000001</v>
      </c>
      <c r="V123" s="227">
        <f t="shared" si="160"/>
        <v>-115116.82999999999</v>
      </c>
      <c r="W123" s="36">
        <f t="shared" si="161"/>
        <v>0.57558414999999996</v>
      </c>
    </row>
    <row r="124" spans="1:23" s="18" customFormat="1" x14ac:dyDescent="0.25">
      <c r="A124" s="99" t="s">
        <v>238</v>
      </c>
      <c r="B124" s="98" t="s">
        <v>239</v>
      </c>
      <c r="C124" s="227">
        <v>0</v>
      </c>
      <c r="D124" s="227">
        <v>0</v>
      </c>
      <c r="E124" s="227">
        <v>0</v>
      </c>
      <c r="F124" s="227">
        <v>0</v>
      </c>
      <c r="G124" s="227">
        <v>0</v>
      </c>
      <c r="H124" s="227">
        <f>SUM(D124:G124)</f>
        <v>0</v>
      </c>
      <c r="I124" s="36" t="str">
        <f>IF(C124=0,"-",H124/C124)</f>
        <v>-</v>
      </c>
      <c r="J124" s="227">
        <v>0</v>
      </c>
      <c r="K124" s="227">
        <v>0</v>
      </c>
      <c r="L124" s="227">
        <v>0</v>
      </c>
      <c r="M124" s="227">
        <v>0</v>
      </c>
      <c r="N124" s="227">
        <f t="shared" ref="N124" si="174">SUM(J124:M124)</f>
        <v>0</v>
      </c>
      <c r="O124" s="36" t="str">
        <f t="shared" ref="O124" si="175">IF(C124=0,"-",N124/C124)</f>
        <v>-</v>
      </c>
      <c r="P124" s="227">
        <v>0</v>
      </c>
      <c r="Q124" s="227">
        <v>0</v>
      </c>
      <c r="R124" s="227">
        <v>0</v>
      </c>
      <c r="S124" s="227">
        <v>0</v>
      </c>
      <c r="T124" s="227">
        <f t="shared" ref="T124" si="176">SUM(P124:S124)</f>
        <v>0</v>
      </c>
      <c r="U124" s="36" t="str">
        <f t="shared" ref="U124" si="177">IF(C124=0,"-",T124/C124)</f>
        <v>-</v>
      </c>
      <c r="V124" s="227">
        <f t="shared" ref="V124" si="178">H124+N124+T124</f>
        <v>0</v>
      </c>
      <c r="W124" s="36" t="str">
        <f t="shared" ref="W124" si="179">IF(C124=0,"-",V124/C124)</f>
        <v>-</v>
      </c>
    </row>
    <row r="125" spans="1:23" s="9" customFormat="1" x14ac:dyDescent="0.25">
      <c r="A125" s="20" t="s">
        <v>240</v>
      </c>
      <c r="B125" s="21" t="s">
        <v>241</v>
      </c>
      <c r="C125" s="232">
        <f>SUM(C126:C129)</f>
        <v>-10000</v>
      </c>
      <c r="D125" s="232">
        <f t="shared" ref="D125:G125" si="180">SUM(D126:D129)</f>
        <v>0</v>
      </c>
      <c r="E125" s="232">
        <f t="shared" si="180"/>
        <v>0</v>
      </c>
      <c r="F125" s="232">
        <f t="shared" si="180"/>
        <v>0</v>
      </c>
      <c r="G125" s="232">
        <f t="shared" si="180"/>
        <v>0</v>
      </c>
      <c r="H125" s="232">
        <f t="shared" si="155"/>
        <v>0</v>
      </c>
      <c r="I125" s="41">
        <f t="shared" si="156"/>
        <v>0</v>
      </c>
      <c r="J125" s="232">
        <f t="shared" ref="J125:M125" si="181">SUM(J126:J129)</f>
        <v>0</v>
      </c>
      <c r="K125" s="232">
        <f t="shared" si="181"/>
        <v>0</v>
      </c>
      <c r="L125" s="232">
        <f t="shared" si="181"/>
        <v>0</v>
      </c>
      <c r="M125" s="232">
        <f t="shared" si="181"/>
        <v>-480</v>
      </c>
      <c r="N125" s="232">
        <f t="shared" si="157"/>
        <v>-480</v>
      </c>
      <c r="O125" s="41">
        <f t="shared" si="158"/>
        <v>4.8000000000000001E-2</v>
      </c>
      <c r="P125" s="232">
        <f t="shared" ref="P125:S125" si="182">SUM(P126:P129)</f>
        <v>0</v>
      </c>
      <c r="Q125" s="232">
        <f t="shared" si="182"/>
        <v>-850</v>
      </c>
      <c r="R125" s="232">
        <f t="shared" si="182"/>
        <v>0</v>
      </c>
      <c r="S125" s="232">
        <f t="shared" si="182"/>
        <v>0</v>
      </c>
      <c r="T125" s="232">
        <f t="shared" si="159"/>
        <v>-850</v>
      </c>
      <c r="U125" s="41">
        <f t="shared" si="173"/>
        <v>8.5000000000000006E-2</v>
      </c>
      <c r="V125" s="232">
        <f t="shared" si="160"/>
        <v>-1330</v>
      </c>
      <c r="W125" s="41">
        <f t="shared" si="161"/>
        <v>0.13300000000000001</v>
      </c>
    </row>
    <row r="126" spans="1:23" s="18" customFormat="1" x14ac:dyDescent="0.25">
      <c r="A126" s="99" t="s">
        <v>242</v>
      </c>
      <c r="B126" s="98" t="s">
        <v>243</v>
      </c>
      <c r="C126" s="227">
        <v>0</v>
      </c>
      <c r="D126" s="227">
        <v>0</v>
      </c>
      <c r="E126" s="227">
        <v>0</v>
      </c>
      <c r="F126" s="227">
        <v>0</v>
      </c>
      <c r="G126" s="227">
        <v>0</v>
      </c>
      <c r="H126" s="227">
        <f>SUM(D126:G126)</f>
        <v>0</v>
      </c>
      <c r="I126" s="36" t="str">
        <f t="shared" si="156"/>
        <v>-</v>
      </c>
      <c r="J126" s="227">
        <v>0</v>
      </c>
      <c r="K126" s="227">
        <v>0</v>
      </c>
      <c r="L126" s="227">
        <v>0</v>
      </c>
      <c r="M126" s="227">
        <v>0</v>
      </c>
      <c r="N126" s="227">
        <f t="shared" si="157"/>
        <v>0</v>
      </c>
      <c r="O126" s="36" t="str">
        <f t="shared" si="158"/>
        <v>-</v>
      </c>
      <c r="P126" s="227">
        <v>0</v>
      </c>
      <c r="Q126" s="227">
        <v>0</v>
      </c>
      <c r="R126" s="227">
        <v>0</v>
      </c>
      <c r="S126" s="227">
        <v>0</v>
      </c>
      <c r="T126" s="227">
        <f t="shared" si="159"/>
        <v>0</v>
      </c>
      <c r="U126" s="36" t="str">
        <f t="shared" si="173"/>
        <v>-</v>
      </c>
      <c r="V126" s="227">
        <f t="shared" si="160"/>
        <v>0</v>
      </c>
      <c r="W126" s="36" t="str">
        <f t="shared" si="161"/>
        <v>-</v>
      </c>
    </row>
    <row r="127" spans="1:23" s="18" customFormat="1" ht="28.8" x14ac:dyDescent="0.25">
      <c r="A127" s="99" t="s">
        <v>244</v>
      </c>
      <c r="B127" s="98" t="s">
        <v>245</v>
      </c>
      <c r="C127" s="227">
        <v>-3000</v>
      </c>
      <c r="D127" s="227">
        <v>0</v>
      </c>
      <c r="E127" s="227">
        <v>0</v>
      </c>
      <c r="F127" s="227">
        <v>0</v>
      </c>
      <c r="G127" s="227">
        <v>0</v>
      </c>
      <c r="H127" s="227">
        <f>SUM(D127:G127)</f>
        <v>0</v>
      </c>
      <c r="I127" s="36">
        <f t="shared" ref="I127:I130" si="183">IF(C127=0,"-",H127/C127)</f>
        <v>0</v>
      </c>
      <c r="J127" s="227">
        <v>0</v>
      </c>
      <c r="K127" s="227">
        <v>0</v>
      </c>
      <c r="L127" s="227">
        <v>0</v>
      </c>
      <c r="M127" s="227">
        <f>-Ago!P383</f>
        <v>-480</v>
      </c>
      <c r="N127" s="227">
        <f t="shared" ref="N127:N130" si="184">SUM(J127:M127)</f>
        <v>-480</v>
      </c>
      <c r="O127" s="36">
        <f t="shared" ref="O127:O130" si="185">IF(C127=0,"-",N127/C127)</f>
        <v>0.16</v>
      </c>
      <c r="P127" s="227">
        <f>-Set!O375</f>
        <v>0</v>
      </c>
      <c r="Q127" s="227">
        <f>-Out!L383</f>
        <v>-850</v>
      </c>
      <c r="R127" s="227">
        <f>-Nov!L383</f>
        <v>0</v>
      </c>
      <c r="S127" s="227">
        <v>0</v>
      </c>
      <c r="T127" s="227">
        <f t="shared" ref="T127:T130" si="186">SUM(P127:S127)</f>
        <v>-850</v>
      </c>
      <c r="U127" s="36">
        <f t="shared" ref="U127:U130" si="187">IF(C127=0,"-",T127/C127)</f>
        <v>0.28333333333333333</v>
      </c>
      <c r="V127" s="227">
        <f t="shared" ref="V127:V130" si="188">H127+N127+T127</f>
        <v>-1330</v>
      </c>
      <c r="W127" s="36">
        <f t="shared" ref="W127:W130" si="189">IF(C127=0,"-",V127/C127)</f>
        <v>0.44333333333333336</v>
      </c>
    </row>
    <row r="128" spans="1:23" s="18" customFormat="1" x14ac:dyDescent="0.25">
      <c r="A128" s="99" t="s">
        <v>246</v>
      </c>
      <c r="B128" s="98" t="s">
        <v>247</v>
      </c>
      <c r="C128" s="227">
        <v>-7000</v>
      </c>
      <c r="D128" s="227">
        <v>0</v>
      </c>
      <c r="E128" s="227">
        <v>0</v>
      </c>
      <c r="F128" s="227">
        <v>0</v>
      </c>
      <c r="G128" s="227">
        <v>0</v>
      </c>
      <c r="H128" s="227">
        <f>SUM(D128:G128)</f>
        <v>0</v>
      </c>
      <c r="I128" s="36">
        <f t="shared" si="183"/>
        <v>0</v>
      </c>
      <c r="J128" s="227">
        <v>0</v>
      </c>
      <c r="K128" s="227">
        <v>0</v>
      </c>
      <c r="L128" s="227">
        <v>0</v>
      </c>
      <c r="M128" s="227">
        <v>0</v>
      </c>
      <c r="N128" s="227">
        <f t="shared" si="184"/>
        <v>0</v>
      </c>
      <c r="O128" s="36">
        <f t="shared" si="185"/>
        <v>0</v>
      </c>
      <c r="P128" s="227">
        <v>0</v>
      </c>
      <c r="Q128" s="227">
        <v>0</v>
      </c>
      <c r="R128" s="227">
        <v>0</v>
      </c>
      <c r="S128" s="227">
        <v>0</v>
      </c>
      <c r="T128" s="227">
        <f t="shared" si="186"/>
        <v>0</v>
      </c>
      <c r="U128" s="36">
        <f t="shared" si="187"/>
        <v>0</v>
      </c>
      <c r="V128" s="227">
        <f t="shared" si="188"/>
        <v>0</v>
      </c>
      <c r="W128" s="36">
        <f t="shared" si="189"/>
        <v>0</v>
      </c>
    </row>
    <row r="129" spans="1:23" s="18" customFormat="1" ht="28.8" x14ac:dyDescent="0.25">
      <c r="A129" s="99" t="s">
        <v>248</v>
      </c>
      <c r="B129" s="98" t="s">
        <v>249</v>
      </c>
      <c r="C129" s="227">
        <v>0</v>
      </c>
      <c r="D129" s="227">
        <v>0</v>
      </c>
      <c r="E129" s="227">
        <v>0</v>
      </c>
      <c r="F129" s="227">
        <v>0</v>
      </c>
      <c r="G129" s="227">
        <v>0</v>
      </c>
      <c r="H129" s="227">
        <f>SUM(D129:G129)</f>
        <v>0</v>
      </c>
      <c r="I129" s="36" t="str">
        <f t="shared" si="183"/>
        <v>-</v>
      </c>
      <c r="J129" s="227">
        <v>0</v>
      </c>
      <c r="K129" s="227">
        <v>0</v>
      </c>
      <c r="L129" s="227">
        <v>0</v>
      </c>
      <c r="M129" s="227">
        <v>0</v>
      </c>
      <c r="N129" s="227">
        <f t="shared" si="184"/>
        <v>0</v>
      </c>
      <c r="O129" s="36" t="str">
        <f t="shared" si="185"/>
        <v>-</v>
      </c>
      <c r="P129" s="227">
        <v>0</v>
      </c>
      <c r="Q129" s="227">
        <v>0</v>
      </c>
      <c r="R129" s="227">
        <v>0</v>
      </c>
      <c r="S129" s="227">
        <v>0</v>
      </c>
      <c r="T129" s="227">
        <f t="shared" si="186"/>
        <v>0</v>
      </c>
      <c r="U129" s="36" t="str">
        <f t="shared" si="187"/>
        <v>-</v>
      </c>
      <c r="V129" s="227">
        <f t="shared" si="188"/>
        <v>0</v>
      </c>
      <c r="W129" s="36" t="str">
        <f t="shared" si="189"/>
        <v>-</v>
      </c>
    </row>
    <row r="130" spans="1:23" s="9" customFormat="1" x14ac:dyDescent="0.25">
      <c r="A130" s="20" t="s">
        <v>250</v>
      </c>
      <c r="B130" s="21" t="s">
        <v>251</v>
      </c>
      <c r="C130" s="232">
        <f>SUM(C131:C137)</f>
        <v>-34000</v>
      </c>
      <c r="D130" s="232">
        <f t="shared" ref="D130:G130" si="190">SUM(D131:D137)</f>
        <v>0</v>
      </c>
      <c r="E130" s="232">
        <f t="shared" si="190"/>
        <v>0</v>
      </c>
      <c r="F130" s="232">
        <f t="shared" si="190"/>
        <v>0</v>
      </c>
      <c r="G130" s="232">
        <f t="shared" si="190"/>
        <v>0</v>
      </c>
      <c r="H130" s="232">
        <f t="shared" ref="H130" si="191">SUM(D130:G130)</f>
        <v>0</v>
      </c>
      <c r="I130" s="41">
        <f t="shared" si="183"/>
        <v>0</v>
      </c>
      <c r="J130" s="232">
        <f t="shared" ref="J130:M130" si="192">SUM(J131:J137)</f>
        <v>0</v>
      </c>
      <c r="K130" s="232">
        <f t="shared" si="192"/>
        <v>0</v>
      </c>
      <c r="L130" s="232">
        <f t="shared" si="192"/>
        <v>0</v>
      </c>
      <c r="M130" s="232">
        <f t="shared" si="192"/>
        <v>0</v>
      </c>
      <c r="N130" s="232">
        <f t="shared" si="184"/>
        <v>0</v>
      </c>
      <c r="O130" s="41">
        <f t="shared" si="185"/>
        <v>0</v>
      </c>
      <c r="P130" s="232">
        <f t="shared" ref="P130:S130" si="193">SUM(P131:P137)</f>
        <v>0</v>
      </c>
      <c r="Q130" s="232">
        <f t="shared" si="193"/>
        <v>0</v>
      </c>
      <c r="R130" s="232">
        <f t="shared" si="193"/>
        <v>0</v>
      </c>
      <c r="S130" s="232">
        <f t="shared" si="193"/>
        <v>0</v>
      </c>
      <c r="T130" s="232">
        <f t="shared" si="186"/>
        <v>0</v>
      </c>
      <c r="U130" s="41">
        <f t="shared" si="187"/>
        <v>0</v>
      </c>
      <c r="V130" s="232">
        <f t="shared" si="188"/>
        <v>0</v>
      </c>
      <c r="W130" s="41">
        <f t="shared" si="189"/>
        <v>0</v>
      </c>
    </row>
    <row r="131" spans="1:23" s="18" customFormat="1" x14ac:dyDescent="0.25">
      <c r="A131" s="99" t="s">
        <v>252</v>
      </c>
      <c r="B131" s="98" t="s">
        <v>253</v>
      </c>
      <c r="C131" s="227">
        <v>0</v>
      </c>
      <c r="D131" s="227">
        <v>0</v>
      </c>
      <c r="E131" s="227">
        <v>0</v>
      </c>
      <c r="F131" s="227">
        <v>0</v>
      </c>
      <c r="G131" s="227">
        <v>0</v>
      </c>
      <c r="H131" s="227">
        <f t="shared" ref="H131:H137" si="194">SUM(D131:G131)</f>
        <v>0</v>
      </c>
      <c r="I131" s="36" t="str">
        <f t="shared" ref="I131:I137" si="195">IF(C131=0,"-",H131/C131)</f>
        <v>-</v>
      </c>
      <c r="J131" s="227">
        <v>0</v>
      </c>
      <c r="K131" s="227">
        <v>0</v>
      </c>
      <c r="L131" s="227">
        <v>0</v>
      </c>
      <c r="M131" s="227">
        <v>0</v>
      </c>
      <c r="N131" s="227">
        <f t="shared" ref="N131:N137" si="196">SUM(J131:M131)</f>
        <v>0</v>
      </c>
      <c r="O131" s="36" t="str">
        <f t="shared" ref="O131:O137" si="197">IF(C131=0,"-",N131/C131)</f>
        <v>-</v>
      </c>
      <c r="P131" s="227">
        <v>0</v>
      </c>
      <c r="Q131" s="227">
        <v>0</v>
      </c>
      <c r="R131" s="227">
        <v>0</v>
      </c>
      <c r="S131" s="227">
        <v>0</v>
      </c>
      <c r="T131" s="227">
        <f t="shared" ref="T131:T137" si="198">SUM(P131:S131)</f>
        <v>0</v>
      </c>
      <c r="U131" s="36" t="str">
        <f t="shared" ref="U131:U137" si="199">IF(C131=0,"-",T131/C131)</f>
        <v>-</v>
      </c>
      <c r="V131" s="227">
        <f t="shared" ref="V131:V137" si="200">H131+N131+T131</f>
        <v>0</v>
      </c>
      <c r="W131" s="36" t="str">
        <f t="shared" ref="W131:W137" si="201">IF(C131=0,"-",V131/C131)</f>
        <v>-</v>
      </c>
    </row>
    <row r="132" spans="1:23" s="18" customFormat="1" x14ac:dyDescent="0.25">
      <c r="A132" s="99" t="s">
        <v>254</v>
      </c>
      <c r="B132" s="98" t="s">
        <v>255</v>
      </c>
      <c r="C132" s="227">
        <v>0</v>
      </c>
      <c r="D132" s="227">
        <v>0</v>
      </c>
      <c r="E132" s="227">
        <v>0</v>
      </c>
      <c r="F132" s="227">
        <v>0</v>
      </c>
      <c r="G132" s="227">
        <v>0</v>
      </c>
      <c r="H132" s="227">
        <f t="shared" si="194"/>
        <v>0</v>
      </c>
      <c r="I132" s="36" t="str">
        <f t="shared" si="195"/>
        <v>-</v>
      </c>
      <c r="J132" s="227">
        <v>0</v>
      </c>
      <c r="K132" s="227">
        <v>0</v>
      </c>
      <c r="L132" s="227">
        <v>0</v>
      </c>
      <c r="M132" s="227">
        <v>0</v>
      </c>
      <c r="N132" s="227">
        <f t="shared" si="196"/>
        <v>0</v>
      </c>
      <c r="O132" s="36" t="str">
        <f t="shared" si="197"/>
        <v>-</v>
      </c>
      <c r="P132" s="227">
        <v>0</v>
      </c>
      <c r="Q132" s="227">
        <v>0</v>
      </c>
      <c r="R132" s="227">
        <v>0</v>
      </c>
      <c r="S132" s="227">
        <v>0</v>
      </c>
      <c r="T132" s="227">
        <f t="shared" si="198"/>
        <v>0</v>
      </c>
      <c r="U132" s="36" t="str">
        <f t="shared" si="199"/>
        <v>-</v>
      </c>
      <c r="V132" s="227">
        <f t="shared" si="200"/>
        <v>0</v>
      </c>
      <c r="W132" s="36" t="str">
        <f t="shared" si="201"/>
        <v>-</v>
      </c>
    </row>
    <row r="133" spans="1:23" s="18" customFormat="1" x14ac:dyDescent="0.25">
      <c r="A133" s="99" t="s">
        <v>256</v>
      </c>
      <c r="B133" s="98" t="s">
        <v>257</v>
      </c>
      <c r="C133" s="227">
        <v>0</v>
      </c>
      <c r="D133" s="227">
        <v>0</v>
      </c>
      <c r="E133" s="227">
        <v>0</v>
      </c>
      <c r="F133" s="227">
        <v>0</v>
      </c>
      <c r="G133" s="227">
        <v>0</v>
      </c>
      <c r="H133" s="227">
        <f t="shared" si="194"/>
        <v>0</v>
      </c>
      <c r="I133" s="36" t="str">
        <f t="shared" si="195"/>
        <v>-</v>
      </c>
      <c r="J133" s="227">
        <v>0</v>
      </c>
      <c r="K133" s="227">
        <v>0</v>
      </c>
      <c r="L133" s="227">
        <v>0</v>
      </c>
      <c r="M133" s="227">
        <v>0</v>
      </c>
      <c r="N133" s="227">
        <f t="shared" si="196"/>
        <v>0</v>
      </c>
      <c r="O133" s="36" t="str">
        <f t="shared" si="197"/>
        <v>-</v>
      </c>
      <c r="P133" s="227">
        <v>0</v>
      </c>
      <c r="Q133" s="227">
        <v>0</v>
      </c>
      <c r="R133" s="227">
        <v>0</v>
      </c>
      <c r="S133" s="227">
        <v>0</v>
      </c>
      <c r="T133" s="227">
        <f t="shared" si="198"/>
        <v>0</v>
      </c>
      <c r="U133" s="36" t="str">
        <f t="shared" si="199"/>
        <v>-</v>
      </c>
      <c r="V133" s="227">
        <f t="shared" si="200"/>
        <v>0</v>
      </c>
      <c r="W133" s="36" t="str">
        <f t="shared" si="201"/>
        <v>-</v>
      </c>
    </row>
    <row r="134" spans="1:23" s="18" customFormat="1" x14ac:dyDescent="0.25">
      <c r="A134" s="99" t="s">
        <v>258</v>
      </c>
      <c r="B134" s="98" t="s">
        <v>259</v>
      </c>
      <c r="C134" s="234">
        <f>(-2000*12)-10000</f>
        <v>-34000</v>
      </c>
      <c r="D134" s="227">
        <v>0</v>
      </c>
      <c r="E134" s="227">
        <v>0</v>
      </c>
      <c r="F134" s="227">
        <v>0</v>
      </c>
      <c r="G134" s="227">
        <v>0</v>
      </c>
      <c r="H134" s="227">
        <f t="shared" si="194"/>
        <v>0</v>
      </c>
      <c r="I134" s="36">
        <f t="shared" si="195"/>
        <v>0</v>
      </c>
      <c r="J134" s="227">
        <v>0</v>
      </c>
      <c r="K134" s="227">
        <v>0</v>
      </c>
      <c r="L134" s="227">
        <v>0</v>
      </c>
      <c r="M134" s="227">
        <v>0</v>
      </c>
      <c r="N134" s="227">
        <f t="shared" si="196"/>
        <v>0</v>
      </c>
      <c r="O134" s="36">
        <f t="shared" si="197"/>
        <v>0</v>
      </c>
      <c r="P134" s="227">
        <v>0</v>
      </c>
      <c r="Q134" s="227">
        <v>0</v>
      </c>
      <c r="R134" s="227">
        <v>0</v>
      </c>
      <c r="S134" s="227">
        <v>0</v>
      </c>
      <c r="T134" s="227">
        <f t="shared" si="198"/>
        <v>0</v>
      </c>
      <c r="U134" s="36">
        <f t="shared" si="199"/>
        <v>0</v>
      </c>
      <c r="V134" s="227">
        <f t="shared" si="200"/>
        <v>0</v>
      </c>
      <c r="W134" s="36">
        <f t="shared" si="201"/>
        <v>0</v>
      </c>
    </row>
    <row r="135" spans="1:23" s="18" customFormat="1" x14ac:dyDescent="0.25">
      <c r="A135" s="99" t="s">
        <v>260</v>
      </c>
      <c r="B135" s="98" t="s">
        <v>261</v>
      </c>
      <c r="C135" s="227">
        <v>0</v>
      </c>
      <c r="D135" s="227">
        <v>0</v>
      </c>
      <c r="E135" s="227">
        <v>0</v>
      </c>
      <c r="F135" s="227">
        <v>0</v>
      </c>
      <c r="G135" s="227">
        <v>0</v>
      </c>
      <c r="H135" s="227">
        <f t="shared" si="194"/>
        <v>0</v>
      </c>
      <c r="I135" s="36" t="str">
        <f t="shared" si="195"/>
        <v>-</v>
      </c>
      <c r="J135" s="227">
        <v>0</v>
      </c>
      <c r="K135" s="227">
        <v>0</v>
      </c>
      <c r="L135" s="227">
        <v>0</v>
      </c>
      <c r="M135" s="227">
        <v>0</v>
      </c>
      <c r="N135" s="227">
        <f t="shared" si="196"/>
        <v>0</v>
      </c>
      <c r="O135" s="36" t="str">
        <f t="shared" si="197"/>
        <v>-</v>
      </c>
      <c r="P135" s="227">
        <v>0</v>
      </c>
      <c r="Q135" s="227">
        <v>0</v>
      </c>
      <c r="R135" s="227">
        <v>0</v>
      </c>
      <c r="S135" s="227">
        <v>0</v>
      </c>
      <c r="T135" s="227">
        <f t="shared" si="198"/>
        <v>0</v>
      </c>
      <c r="U135" s="36" t="str">
        <f t="shared" si="199"/>
        <v>-</v>
      </c>
      <c r="V135" s="227">
        <f t="shared" si="200"/>
        <v>0</v>
      </c>
      <c r="W135" s="36" t="str">
        <f t="shared" si="201"/>
        <v>-</v>
      </c>
    </row>
    <row r="136" spans="1:23" s="18" customFormat="1" x14ac:dyDescent="0.25">
      <c r="A136" s="99" t="s">
        <v>262</v>
      </c>
      <c r="B136" s="98" t="s">
        <v>263</v>
      </c>
      <c r="C136" s="227">
        <v>0</v>
      </c>
      <c r="D136" s="227">
        <v>0</v>
      </c>
      <c r="E136" s="227">
        <v>0</v>
      </c>
      <c r="F136" s="227">
        <v>0</v>
      </c>
      <c r="G136" s="227">
        <v>0</v>
      </c>
      <c r="H136" s="227">
        <f t="shared" si="194"/>
        <v>0</v>
      </c>
      <c r="I136" s="36" t="str">
        <f t="shared" si="195"/>
        <v>-</v>
      </c>
      <c r="J136" s="227">
        <v>0</v>
      </c>
      <c r="K136" s="227">
        <v>0</v>
      </c>
      <c r="L136" s="227">
        <v>0</v>
      </c>
      <c r="M136" s="227">
        <v>0</v>
      </c>
      <c r="N136" s="227">
        <f t="shared" si="196"/>
        <v>0</v>
      </c>
      <c r="O136" s="36" t="str">
        <f t="shared" si="197"/>
        <v>-</v>
      </c>
      <c r="P136" s="227">
        <v>0</v>
      </c>
      <c r="Q136" s="227">
        <v>0</v>
      </c>
      <c r="R136" s="227">
        <v>0</v>
      </c>
      <c r="S136" s="227">
        <v>0</v>
      </c>
      <c r="T136" s="227">
        <f t="shared" si="198"/>
        <v>0</v>
      </c>
      <c r="U136" s="36" t="str">
        <f t="shared" si="199"/>
        <v>-</v>
      </c>
      <c r="V136" s="227">
        <f t="shared" si="200"/>
        <v>0</v>
      </c>
      <c r="W136" s="36" t="str">
        <f t="shared" si="201"/>
        <v>-</v>
      </c>
    </row>
    <row r="137" spans="1:23" s="18" customFormat="1" x14ac:dyDescent="0.25">
      <c r="A137" s="99" t="s">
        <v>264</v>
      </c>
      <c r="B137" s="98" t="s">
        <v>265</v>
      </c>
      <c r="C137" s="227">
        <v>0</v>
      </c>
      <c r="D137" s="227">
        <v>0</v>
      </c>
      <c r="E137" s="227">
        <v>0</v>
      </c>
      <c r="F137" s="227">
        <v>0</v>
      </c>
      <c r="G137" s="227">
        <v>0</v>
      </c>
      <c r="H137" s="227">
        <f t="shared" si="194"/>
        <v>0</v>
      </c>
      <c r="I137" s="36" t="str">
        <f t="shared" si="195"/>
        <v>-</v>
      </c>
      <c r="J137" s="227">
        <v>0</v>
      </c>
      <c r="K137" s="227">
        <v>0</v>
      </c>
      <c r="L137" s="227">
        <v>0</v>
      </c>
      <c r="M137" s="227">
        <v>0</v>
      </c>
      <c r="N137" s="227">
        <f t="shared" si="196"/>
        <v>0</v>
      </c>
      <c r="O137" s="36" t="str">
        <f t="shared" si="197"/>
        <v>-</v>
      </c>
      <c r="P137" s="227">
        <v>0</v>
      </c>
      <c r="Q137" s="227">
        <v>0</v>
      </c>
      <c r="R137" s="227">
        <v>0</v>
      </c>
      <c r="S137" s="227">
        <v>0</v>
      </c>
      <c r="T137" s="227">
        <f t="shared" si="198"/>
        <v>0</v>
      </c>
      <c r="U137" s="36" t="str">
        <f t="shared" si="199"/>
        <v>-</v>
      </c>
      <c r="V137" s="227">
        <f t="shared" si="200"/>
        <v>0</v>
      </c>
      <c r="W137" s="36" t="str">
        <f t="shared" si="201"/>
        <v>-</v>
      </c>
    </row>
    <row r="138" spans="1:23" s="9" customFormat="1" x14ac:dyDescent="0.25">
      <c r="A138" s="7" t="s">
        <v>266</v>
      </c>
      <c r="B138" s="8" t="s">
        <v>267</v>
      </c>
      <c r="C138" s="226">
        <f>SUM(C139:C143)</f>
        <v>-335031.71999999997</v>
      </c>
      <c r="D138" s="226">
        <f t="shared" ref="D138:G138" si="202">SUM(D139:D143)</f>
        <v>-899</v>
      </c>
      <c r="E138" s="226">
        <f t="shared" si="202"/>
        <v>-2019</v>
      </c>
      <c r="F138" s="226">
        <f t="shared" si="202"/>
        <v>-17519</v>
      </c>
      <c r="G138" s="226">
        <f t="shared" si="202"/>
        <v>-2019</v>
      </c>
      <c r="H138" s="226">
        <f t="shared" ref="H138:H143" si="203">SUM(D138:G138)</f>
        <v>-22456</v>
      </c>
      <c r="I138" s="35">
        <f t="shared" si="156"/>
        <v>6.7026489312713447E-2</v>
      </c>
      <c r="J138" s="226">
        <f t="shared" ref="J138:M138" si="204">SUM(J139:J143)</f>
        <v>-2189</v>
      </c>
      <c r="K138" s="226">
        <f t="shared" si="204"/>
        <v>-2019</v>
      </c>
      <c r="L138" s="226">
        <f t="shared" si="204"/>
        <v>-2019</v>
      </c>
      <c r="M138" s="226">
        <f t="shared" si="204"/>
        <v>-2019</v>
      </c>
      <c r="N138" s="226">
        <f t="shared" si="157"/>
        <v>-8246</v>
      </c>
      <c r="O138" s="35">
        <f t="shared" si="158"/>
        <v>2.4612594891015097E-2</v>
      </c>
      <c r="P138" s="226">
        <f t="shared" ref="P138:S138" si="205">SUM(P139:P143)</f>
        <v>-2019</v>
      </c>
      <c r="Q138" s="226">
        <f t="shared" si="205"/>
        <v>-4487</v>
      </c>
      <c r="R138" s="226">
        <f t="shared" si="205"/>
        <v>-3268</v>
      </c>
      <c r="S138" s="226">
        <f t="shared" si="205"/>
        <v>-2932</v>
      </c>
      <c r="T138" s="226">
        <f t="shared" ref="T138:T143" si="206">SUM(P138:S138)</f>
        <v>-12706</v>
      </c>
      <c r="U138" s="35">
        <f t="shared" si="173"/>
        <v>3.792476724293449E-2</v>
      </c>
      <c r="V138" s="226">
        <f t="shared" si="160"/>
        <v>-43408</v>
      </c>
      <c r="W138" s="35">
        <f t="shared" si="161"/>
        <v>0.12956385144666302</v>
      </c>
    </row>
    <row r="139" spans="1:23" s="18" customFormat="1" x14ac:dyDescent="0.25">
      <c r="A139" s="10" t="s">
        <v>268</v>
      </c>
      <c r="B139" s="98" t="s">
        <v>269</v>
      </c>
      <c r="C139" s="227">
        <v>-34113.72</v>
      </c>
      <c r="D139" s="227">
        <f>-Jan!K337</f>
        <v>-899</v>
      </c>
      <c r="E139" s="227">
        <f>-Fev!M359</f>
        <v>-2019</v>
      </c>
      <c r="F139" s="227">
        <f>-Mar!L363</f>
        <v>-2019</v>
      </c>
      <c r="G139" s="227">
        <f>-Abr!M367</f>
        <v>-2019</v>
      </c>
      <c r="H139" s="227">
        <f t="shared" si="203"/>
        <v>-6956</v>
      </c>
      <c r="I139" s="36">
        <f t="shared" si="156"/>
        <v>0.20390622893076452</v>
      </c>
      <c r="J139" s="227">
        <f>-Mai!L370</f>
        <v>-2019</v>
      </c>
      <c r="K139" s="227">
        <f>-Jun!L377</f>
        <v>-2019</v>
      </c>
      <c r="L139" s="227">
        <f>-Jul!L381</f>
        <v>-2019</v>
      </c>
      <c r="M139" s="227">
        <f>-Ago!P388</f>
        <v>-2019</v>
      </c>
      <c r="N139" s="227">
        <f>SUM(J139:M139)</f>
        <v>-8076</v>
      </c>
      <c r="O139" s="36">
        <f t="shared" si="158"/>
        <v>0.23673759414100837</v>
      </c>
      <c r="P139" s="227">
        <f>-Set!O381</f>
        <v>-2019</v>
      </c>
      <c r="Q139" s="227">
        <f>-Out!L389</f>
        <v>-4487</v>
      </c>
      <c r="R139" s="227">
        <f>-Nov!L388</f>
        <v>-2468</v>
      </c>
      <c r="S139" s="227">
        <f>-Dez!L398</f>
        <v>-2468</v>
      </c>
      <c r="T139" s="227">
        <f t="shared" si="206"/>
        <v>-11442</v>
      </c>
      <c r="U139" s="36">
        <f t="shared" si="173"/>
        <v>0.3354075720853662</v>
      </c>
      <c r="V139" s="227">
        <f t="shared" si="160"/>
        <v>-26474</v>
      </c>
      <c r="W139" s="36">
        <f t="shared" si="161"/>
        <v>0.77605139515713906</v>
      </c>
    </row>
    <row r="140" spans="1:23" s="18" customFormat="1" x14ac:dyDescent="0.25">
      <c r="A140" s="10" t="s">
        <v>270</v>
      </c>
      <c r="B140" s="98" t="s">
        <v>271</v>
      </c>
      <c r="C140" s="227">
        <v>-109918</v>
      </c>
      <c r="D140" s="227">
        <v>0</v>
      </c>
      <c r="E140" s="227">
        <v>0</v>
      </c>
      <c r="F140" s="227">
        <v>0</v>
      </c>
      <c r="G140" s="227">
        <v>0</v>
      </c>
      <c r="H140" s="227">
        <f t="shared" si="203"/>
        <v>0</v>
      </c>
      <c r="I140" s="36">
        <f t="shared" si="156"/>
        <v>0</v>
      </c>
      <c r="J140" s="227">
        <f>-Mai!L373</f>
        <v>-170</v>
      </c>
      <c r="K140" s="227">
        <v>0</v>
      </c>
      <c r="L140" s="227">
        <v>0</v>
      </c>
      <c r="M140" s="227">
        <v>0</v>
      </c>
      <c r="N140" s="227">
        <f>SUM(J140:M140)</f>
        <v>-170</v>
      </c>
      <c r="O140" s="36">
        <f t="shared" si="158"/>
        <v>1.5466074710238542E-3</v>
      </c>
      <c r="P140" s="227">
        <v>0</v>
      </c>
      <c r="Q140" s="227">
        <v>0</v>
      </c>
      <c r="R140" s="227">
        <v>0</v>
      </c>
      <c r="S140" s="227">
        <f>-Dez!L401</f>
        <v>-464</v>
      </c>
      <c r="T140" s="227">
        <f t="shared" si="206"/>
        <v>-464</v>
      </c>
      <c r="U140" s="36">
        <f t="shared" si="173"/>
        <v>4.2213286267945198E-3</v>
      </c>
      <c r="V140" s="227">
        <f t="shared" si="160"/>
        <v>-634</v>
      </c>
      <c r="W140" s="36">
        <f t="shared" si="161"/>
        <v>5.7679360978183736E-3</v>
      </c>
    </row>
    <row r="141" spans="1:23" s="18" customFormat="1" x14ac:dyDescent="0.25">
      <c r="A141" s="10" t="s">
        <v>272</v>
      </c>
      <c r="B141" s="98" t="s">
        <v>273</v>
      </c>
      <c r="C141" s="227">
        <v>-191000</v>
      </c>
      <c r="D141" s="227">
        <v>0</v>
      </c>
      <c r="E141" s="227">
        <v>0</v>
      </c>
      <c r="F141" s="227">
        <f>-Mar!L366</f>
        <v>-15500</v>
      </c>
      <c r="G141" s="227">
        <v>0</v>
      </c>
      <c r="H141" s="227">
        <f t="shared" si="203"/>
        <v>-15500</v>
      </c>
      <c r="I141" s="36">
        <f t="shared" si="156"/>
        <v>8.1151832460732987E-2</v>
      </c>
      <c r="J141" s="227">
        <v>0</v>
      </c>
      <c r="K141" s="227">
        <v>0</v>
      </c>
      <c r="L141" s="227">
        <v>0</v>
      </c>
      <c r="M141" s="227">
        <v>0</v>
      </c>
      <c r="N141" s="227">
        <f>SUM(J141:M141)</f>
        <v>0</v>
      </c>
      <c r="O141" s="36">
        <f t="shared" si="158"/>
        <v>0</v>
      </c>
      <c r="P141" s="227">
        <v>0</v>
      </c>
      <c r="Q141" s="227">
        <v>0</v>
      </c>
      <c r="R141" s="227">
        <f>-Nov!L394</f>
        <v>-800</v>
      </c>
      <c r="S141" s="227">
        <v>0</v>
      </c>
      <c r="T141" s="227">
        <f t="shared" si="206"/>
        <v>-800</v>
      </c>
      <c r="U141" s="36">
        <f t="shared" si="173"/>
        <v>4.1884816753926706E-3</v>
      </c>
      <c r="V141" s="227">
        <f t="shared" si="160"/>
        <v>-16300</v>
      </c>
      <c r="W141" s="36">
        <f t="shared" si="161"/>
        <v>8.5340314136125653E-2</v>
      </c>
    </row>
    <row r="142" spans="1:23" s="18" customFormat="1" x14ac:dyDescent="0.25">
      <c r="A142" s="99" t="s">
        <v>274</v>
      </c>
      <c r="B142" s="98" t="s">
        <v>275</v>
      </c>
      <c r="C142" s="227">
        <v>0</v>
      </c>
      <c r="D142" s="227">
        <v>0</v>
      </c>
      <c r="E142" s="227">
        <v>0</v>
      </c>
      <c r="F142" s="227">
        <v>0</v>
      </c>
      <c r="G142" s="227">
        <v>0</v>
      </c>
      <c r="H142" s="227">
        <f t="shared" si="203"/>
        <v>0</v>
      </c>
      <c r="I142" s="36" t="str">
        <f t="shared" si="156"/>
        <v>-</v>
      </c>
      <c r="J142" s="227">
        <v>0</v>
      </c>
      <c r="K142" s="227">
        <v>0</v>
      </c>
      <c r="L142" s="227">
        <v>0</v>
      </c>
      <c r="M142" s="227">
        <v>0</v>
      </c>
      <c r="N142" s="227">
        <f>SUM(J142:M142)</f>
        <v>0</v>
      </c>
      <c r="O142" s="36" t="str">
        <f t="shared" si="158"/>
        <v>-</v>
      </c>
      <c r="P142" s="227">
        <v>0</v>
      </c>
      <c r="Q142" s="227">
        <v>0</v>
      </c>
      <c r="R142" s="227">
        <v>0</v>
      </c>
      <c r="S142" s="227">
        <v>0</v>
      </c>
      <c r="T142" s="227">
        <f t="shared" si="206"/>
        <v>0</v>
      </c>
      <c r="U142" s="36" t="str">
        <f t="shared" si="173"/>
        <v>-</v>
      </c>
      <c r="V142" s="227">
        <f t="shared" si="160"/>
        <v>0</v>
      </c>
      <c r="W142" s="36" t="str">
        <f t="shared" si="161"/>
        <v>-</v>
      </c>
    </row>
    <row r="143" spans="1:23" s="18" customFormat="1" x14ac:dyDescent="0.25">
      <c r="A143" s="99" t="s">
        <v>276</v>
      </c>
      <c r="B143" s="98" t="s">
        <v>277</v>
      </c>
      <c r="C143" s="227">
        <v>0</v>
      </c>
      <c r="D143" s="227">
        <v>0</v>
      </c>
      <c r="E143" s="227">
        <v>0</v>
      </c>
      <c r="F143" s="227">
        <v>0</v>
      </c>
      <c r="G143" s="227">
        <v>0</v>
      </c>
      <c r="H143" s="227">
        <f t="shared" si="203"/>
        <v>0</v>
      </c>
      <c r="I143" s="36" t="str">
        <f t="shared" si="156"/>
        <v>-</v>
      </c>
      <c r="J143" s="227">
        <v>0</v>
      </c>
      <c r="K143" s="227">
        <v>0</v>
      </c>
      <c r="L143" s="227">
        <v>0</v>
      </c>
      <c r="M143" s="227">
        <v>0</v>
      </c>
      <c r="N143" s="227">
        <f>SUM(J143:M143)</f>
        <v>0</v>
      </c>
      <c r="O143" s="36" t="str">
        <f t="shared" si="158"/>
        <v>-</v>
      </c>
      <c r="P143" s="227">
        <v>0</v>
      </c>
      <c r="Q143" s="227">
        <v>0</v>
      </c>
      <c r="R143" s="227">
        <v>0</v>
      </c>
      <c r="S143" s="227">
        <v>0</v>
      </c>
      <c r="T143" s="227">
        <f t="shared" si="206"/>
        <v>0</v>
      </c>
      <c r="U143" s="36" t="str">
        <f t="shared" si="173"/>
        <v>-</v>
      </c>
      <c r="V143" s="227">
        <f t="shared" si="160"/>
        <v>0</v>
      </c>
      <c r="W143" s="36" t="str">
        <f t="shared" si="161"/>
        <v>-</v>
      </c>
    </row>
    <row r="144" spans="1:23" s="9" customFormat="1" x14ac:dyDescent="0.25">
      <c r="A144" s="20" t="s">
        <v>278</v>
      </c>
      <c r="B144" s="22" t="s">
        <v>279</v>
      </c>
      <c r="C144" s="226">
        <f>SUM(C145:C148)</f>
        <v>-2285887.33</v>
      </c>
      <c r="D144" s="226">
        <f>SUM(D145:D148)</f>
        <v>-258251.91999999998</v>
      </c>
      <c r="E144" s="226">
        <f>SUM(E145:E148)</f>
        <v>-179428.84999999998</v>
      </c>
      <c r="F144" s="226">
        <f>SUM(F145:F148)</f>
        <v>-189648.16999999998</v>
      </c>
      <c r="G144" s="226">
        <f t="shared" ref="G144" si="207">SUM(G145:G148)</f>
        <v>-185107.13</v>
      </c>
      <c r="H144" s="226">
        <f t="shared" si="155"/>
        <v>-812436.07</v>
      </c>
      <c r="I144" s="35">
        <f t="shared" si="156"/>
        <v>0.35541387335131691</v>
      </c>
      <c r="J144" s="226">
        <f t="shared" ref="J144:L144" si="208">SUM(J145:J148)</f>
        <v>-192043.39</v>
      </c>
      <c r="K144" s="226">
        <f t="shared" si="208"/>
        <v>-186620.97000000003</v>
      </c>
      <c r="L144" s="226">
        <f t="shared" si="208"/>
        <v>-194038.95</v>
      </c>
      <c r="M144" s="226">
        <f t="shared" ref="M144" si="209">SUM(M145:M148)</f>
        <v>-2220448.59</v>
      </c>
      <c r="N144" s="226">
        <f t="shared" si="157"/>
        <v>-2793151.9</v>
      </c>
      <c r="O144" s="35">
        <f t="shared" si="158"/>
        <v>1.2219114491526579</v>
      </c>
      <c r="P144" s="226">
        <f t="shared" ref="P144:Q144" si="210">SUM(P145:P148)</f>
        <v>-186421.77</v>
      </c>
      <c r="Q144" s="226">
        <f t="shared" si="210"/>
        <v>-181692.72</v>
      </c>
      <c r="R144" s="226">
        <f t="shared" ref="R144:S144" si="211">SUM(R145:R148)</f>
        <v>-170428.52000000002</v>
      </c>
      <c r="S144" s="226">
        <f t="shared" si="211"/>
        <v>-275059.21999999997</v>
      </c>
      <c r="T144" s="226">
        <f t="shared" si="159"/>
        <v>-813602.23</v>
      </c>
      <c r="U144" s="35">
        <f t="shared" si="173"/>
        <v>0.3559240297289718</v>
      </c>
      <c r="V144" s="226">
        <f t="shared" si="160"/>
        <v>-4419190.1999999993</v>
      </c>
      <c r="W144" s="35">
        <f t="shared" si="161"/>
        <v>1.9332493522329464</v>
      </c>
    </row>
    <row r="145" spans="1:24" s="18" customFormat="1" x14ac:dyDescent="0.25">
      <c r="A145" s="10" t="s">
        <v>280</v>
      </c>
      <c r="B145" s="11" t="s">
        <v>281</v>
      </c>
      <c r="C145" s="227">
        <v>-1778690.4000000001</v>
      </c>
      <c r="D145" s="233">
        <f>-Jan!K343</f>
        <v>-163980.21</v>
      </c>
      <c r="E145" s="233">
        <f>-Fev!M365</f>
        <v>-150636.24</v>
      </c>
      <c r="F145" s="233">
        <f>-Mar!L372</f>
        <v>-165376.46</v>
      </c>
      <c r="G145" s="233">
        <f>-Abr!M376</f>
        <v>-157871.4</v>
      </c>
      <c r="H145" s="233">
        <f t="shared" si="155"/>
        <v>-637864.30999999994</v>
      </c>
      <c r="I145" s="196">
        <f t="shared" si="156"/>
        <v>0.35861457958057225</v>
      </c>
      <c r="J145" s="233">
        <f>-Mai!L382</f>
        <v>-165786.13</v>
      </c>
      <c r="K145" s="233">
        <f>-Jun!L390</f>
        <v>-160872.95000000001</v>
      </c>
      <c r="L145" s="233">
        <f>-Jul!L399</f>
        <v>-165626.28</v>
      </c>
      <c r="M145" s="233">
        <f>-Ago!P407</f>
        <v>-166289.16</v>
      </c>
      <c r="N145" s="233">
        <f t="shared" si="157"/>
        <v>-658574.52</v>
      </c>
      <c r="O145" s="196">
        <f t="shared" si="158"/>
        <v>0.37025809550667166</v>
      </c>
      <c r="P145" s="233">
        <f>-Set!O406</f>
        <v>-159789.32999999999</v>
      </c>
      <c r="Q145" s="233">
        <f>-Out!L411</f>
        <v>-155048.88</v>
      </c>
      <c r="R145" s="233">
        <f>-Nov!L410</f>
        <v>-144680.49</v>
      </c>
      <c r="S145" s="233">
        <f>-Dez!L420</f>
        <v>-142921.89000000001</v>
      </c>
      <c r="T145" s="233">
        <f t="shared" si="159"/>
        <v>-602440.59</v>
      </c>
      <c r="U145" s="196">
        <f t="shared" si="173"/>
        <v>0.33869896076349204</v>
      </c>
      <c r="V145" s="233">
        <f t="shared" si="160"/>
        <v>-1898879.42</v>
      </c>
      <c r="W145" s="196">
        <f t="shared" si="161"/>
        <v>1.0675716358507359</v>
      </c>
    </row>
    <row r="146" spans="1:24" s="18" customFormat="1" x14ac:dyDescent="0.25">
      <c r="A146" s="10" t="s">
        <v>282</v>
      </c>
      <c r="B146" s="11" t="s">
        <v>283</v>
      </c>
      <c r="C146" s="227">
        <v>-7196.9299999999994</v>
      </c>
      <c r="D146" s="233">
        <f>-Jan!K344</f>
        <v>-353.53</v>
      </c>
      <c r="E146" s="233">
        <f>-Fev!M366</f>
        <v>-319.33</v>
      </c>
      <c r="F146" s="233">
        <f>-Mar!L373</f>
        <v>-353.53</v>
      </c>
      <c r="G146" s="233">
        <f>-Abr!M377</f>
        <v>-342.13</v>
      </c>
      <c r="H146" s="233">
        <f t="shared" si="155"/>
        <v>-1368.52</v>
      </c>
      <c r="I146" s="196">
        <f t="shared" si="156"/>
        <v>0.19015330147715764</v>
      </c>
      <c r="J146" s="233">
        <f>-Mai!L383</f>
        <v>-353.54</v>
      </c>
      <c r="K146" s="233">
        <f>-Jun!L391</f>
        <v>-342.13</v>
      </c>
      <c r="L146" s="233">
        <f>-Jul!L400</f>
        <v>-353.53</v>
      </c>
      <c r="M146" s="233">
        <f>-Ago!P408</f>
        <v>-353.54</v>
      </c>
      <c r="N146" s="233">
        <f t="shared" si="157"/>
        <v>-1402.74</v>
      </c>
      <c r="O146" s="196">
        <f t="shared" si="158"/>
        <v>0.19490810665103039</v>
      </c>
      <c r="P146" s="233">
        <f>-Set!O407</f>
        <v>-342.13</v>
      </c>
      <c r="Q146" s="233">
        <f>-Out!L412</f>
        <v>-353.53</v>
      </c>
      <c r="R146" s="233">
        <f>-Nov!L411</f>
        <v>-342.14</v>
      </c>
      <c r="S146" s="233">
        <f>-Dez!L421</f>
        <v>-353.53</v>
      </c>
      <c r="T146" s="233">
        <f t="shared" si="159"/>
        <v>-1391.33</v>
      </c>
      <c r="U146" s="196">
        <f t="shared" si="173"/>
        <v>0.19332270843262336</v>
      </c>
      <c r="V146" s="233">
        <f t="shared" si="160"/>
        <v>-4162.59</v>
      </c>
      <c r="W146" s="196">
        <f t="shared" si="161"/>
        <v>0.57838411656081146</v>
      </c>
    </row>
    <row r="147" spans="1:24" s="18" customFormat="1" x14ac:dyDescent="0.25">
      <c r="A147" s="10" t="s">
        <v>284</v>
      </c>
      <c r="B147" s="11" t="s">
        <v>285</v>
      </c>
      <c r="C147" s="227">
        <v>0</v>
      </c>
      <c r="D147" s="233">
        <v>0</v>
      </c>
      <c r="E147" s="233">
        <v>0</v>
      </c>
      <c r="F147" s="233">
        <v>0</v>
      </c>
      <c r="G147" s="233">
        <v>0</v>
      </c>
      <c r="H147" s="233">
        <f t="shared" si="155"/>
        <v>0</v>
      </c>
      <c r="I147" s="196" t="str">
        <f t="shared" si="156"/>
        <v>-</v>
      </c>
      <c r="J147" s="233">
        <v>0</v>
      </c>
      <c r="K147" s="233">
        <v>0</v>
      </c>
      <c r="L147" s="233">
        <v>0</v>
      </c>
      <c r="M147" s="233">
        <v>0</v>
      </c>
      <c r="N147" s="233">
        <f t="shared" si="157"/>
        <v>0</v>
      </c>
      <c r="O147" s="196" t="str">
        <f t="shared" si="158"/>
        <v>-</v>
      </c>
      <c r="P147" s="233">
        <v>0</v>
      </c>
      <c r="Q147" s="233">
        <v>0</v>
      </c>
      <c r="R147" s="233">
        <v>0</v>
      </c>
      <c r="S147" s="233">
        <v>0</v>
      </c>
      <c r="T147" s="233">
        <f t="shared" si="159"/>
        <v>0</v>
      </c>
      <c r="U147" s="196" t="str">
        <f t="shared" si="173"/>
        <v>-</v>
      </c>
      <c r="V147" s="233">
        <f t="shared" si="160"/>
        <v>0</v>
      </c>
      <c r="W147" s="196" t="str">
        <f t="shared" si="161"/>
        <v>-</v>
      </c>
    </row>
    <row r="148" spans="1:24" s="18" customFormat="1" x14ac:dyDescent="0.25">
      <c r="A148" s="10" t="s">
        <v>286</v>
      </c>
      <c r="B148" s="11" t="s">
        <v>277</v>
      </c>
      <c r="C148" s="227">
        <f>C149</f>
        <v>-500000</v>
      </c>
      <c r="D148" s="234">
        <f>D149</f>
        <v>-93918.18</v>
      </c>
      <c r="E148" s="234">
        <f>E149</f>
        <v>-28473.279999999999</v>
      </c>
      <c r="F148" s="234">
        <f>F149</f>
        <v>-23918.18</v>
      </c>
      <c r="G148" s="234">
        <f t="shared" ref="G148" si="212">G149</f>
        <v>-26893.599999999999</v>
      </c>
      <c r="H148" s="234">
        <f t="shared" si="155"/>
        <v>-173203.24</v>
      </c>
      <c r="I148" s="42">
        <f t="shared" si="156"/>
        <v>0.34640647999999996</v>
      </c>
      <c r="J148" s="234">
        <f t="shared" ref="J148:M148" si="213">J149</f>
        <v>-25903.72</v>
      </c>
      <c r="K148" s="234">
        <f t="shared" si="213"/>
        <v>-25405.89</v>
      </c>
      <c r="L148" s="234">
        <f t="shared" si="213"/>
        <v>-28059.14</v>
      </c>
      <c r="M148" s="234">
        <f t="shared" si="213"/>
        <v>-2053805.89</v>
      </c>
      <c r="N148" s="234">
        <f t="shared" si="157"/>
        <v>-2133174.6399999997</v>
      </c>
      <c r="O148" s="42">
        <f t="shared" si="158"/>
        <v>4.2663492799999991</v>
      </c>
      <c r="P148" s="234">
        <f t="shared" ref="P148:Q148" si="214">P149</f>
        <v>-26290.31</v>
      </c>
      <c r="Q148" s="234">
        <f t="shared" si="214"/>
        <v>-26290.31</v>
      </c>
      <c r="R148" s="234">
        <f t="shared" ref="R148:S148" si="215">R149</f>
        <v>-25405.89</v>
      </c>
      <c r="S148" s="234">
        <f t="shared" si="215"/>
        <v>-131783.79999999999</v>
      </c>
      <c r="T148" s="234">
        <f t="shared" si="159"/>
        <v>-209770.31</v>
      </c>
      <c r="U148" s="42">
        <f t="shared" si="173"/>
        <v>0.41954061999999998</v>
      </c>
      <c r="V148" s="234">
        <f t="shared" si="160"/>
        <v>-2516148.19</v>
      </c>
      <c r="W148" s="42">
        <f t="shared" si="161"/>
        <v>5.03229638</v>
      </c>
    </row>
    <row r="149" spans="1:24" s="18" customFormat="1" x14ac:dyDescent="0.25">
      <c r="A149" s="10" t="s">
        <v>287</v>
      </c>
      <c r="B149" s="11" t="s">
        <v>288</v>
      </c>
      <c r="C149" s="227">
        <v>-500000</v>
      </c>
      <c r="D149" s="233">
        <f>-Jan!K355</f>
        <v>-93918.18</v>
      </c>
      <c r="E149" s="233">
        <f>-Fev!M377</f>
        <v>-28473.279999999999</v>
      </c>
      <c r="F149" s="233">
        <f>-Mar!L384</f>
        <v>-23918.18</v>
      </c>
      <c r="G149" s="233">
        <f>-Abr!M389</f>
        <v>-26893.599999999999</v>
      </c>
      <c r="H149" s="233">
        <f t="shared" si="155"/>
        <v>-173203.24</v>
      </c>
      <c r="I149" s="196">
        <f t="shared" si="156"/>
        <v>0.34640647999999996</v>
      </c>
      <c r="J149" s="233">
        <f>-Mai!L394</f>
        <v>-25903.72</v>
      </c>
      <c r="K149" s="233">
        <f>-Jun!L399</f>
        <v>-25405.89</v>
      </c>
      <c r="L149" s="233">
        <f>-Jul!L412</f>
        <v>-28059.14</v>
      </c>
      <c r="M149" s="233">
        <f>-Ago!P419</f>
        <v>-2053805.89</v>
      </c>
      <c r="N149" s="233">
        <f t="shared" si="157"/>
        <v>-2133174.6399999997</v>
      </c>
      <c r="O149" s="196">
        <f t="shared" si="158"/>
        <v>4.2663492799999991</v>
      </c>
      <c r="P149" s="233">
        <f>-Set!O424</f>
        <v>-26290.31</v>
      </c>
      <c r="Q149" s="233">
        <f>-Out!L462</f>
        <v>-26290.31</v>
      </c>
      <c r="R149" s="233">
        <f>-Nov!L463</f>
        <v>-25405.89</v>
      </c>
      <c r="S149" s="233">
        <f>-Dez!L438</f>
        <v>-131783.79999999999</v>
      </c>
      <c r="T149" s="233">
        <f t="shared" si="159"/>
        <v>-209770.31</v>
      </c>
      <c r="U149" s="196">
        <f t="shared" si="173"/>
        <v>0.41954061999999998</v>
      </c>
      <c r="V149" s="233">
        <f t="shared" si="160"/>
        <v>-2516148.19</v>
      </c>
      <c r="W149" s="196">
        <f t="shared" si="161"/>
        <v>5.03229638</v>
      </c>
    </row>
    <row r="150" spans="1:24" s="24" customFormat="1" x14ac:dyDescent="0.3">
      <c r="A150" s="23" t="s">
        <v>289</v>
      </c>
      <c r="B150" s="16" t="s">
        <v>290</v>
      </c>
      <c r="C150" s="235">
        <f>C46+C32</f>
        <v>2.9000043869018555E-3</v>
      </c>
      <c r="D150" s="235">
        <f>D46+D32</f>
        <v>0</v>
      </c>
      <c r="E150" s="235">
        <f>E46+E32</f>
        <v>0</v>
      </c>
      <c r="F150" s="235">
        <f>F46+F32</f>
        <v>0</v>
      </c>
      <c r="G150" s="235">
        <f>G46+G32</f>
        <v>0</v>
      </c>
      <c r="H150" s="235">
        <f t="shared" si="155"/>
        <v>0</v>
      </c>
      <c r="I150" s="43">
        <f t="shared" si="156"/>
        <v>0</v>
      </c>
      <c r="J150" s="235">
        <f>J46+J32</f>
        <v>0</v>
      </c>
      <c r="K150" s="235">
        <f>K46+K32</f>
        <v>0</v>
      </c>
      <c r="L150" s="235">
        <f>L46+L32</f>
        <v>0</v>
      </c>
      <c r="M150" s="235">
        <f>M46+M32</f>
        <v>0</v>
      </c>
      <c r="N150" s="235">
        <f t="shared" si="157"/>
        <v>0</v>
      </c>
      <c r="O150" s="43">
        <f t="shared" si="158"/>
        <v>0</v>
      </c>
      <c r="P150" s="235">
        <f>P46+P32</f>
        <v>0</v>
      </c>
      <c r="Q150" s="235">
        <f>Q46+Q32</f>
        <v>0</v>
      </c>
      <c r="R150" s="235">
        <f>R46+R32</f>
        <v>0</v>
      </c>
      <c r="S150" s="235">
        <f>S46+S32</f>
        <v>0</v>
      </c>
      <c r="T150" s="235">
        <f t="shared" si="159"/>
        <v>0</v>
      </c>
      <c r="U150" s="43">
        <f t="shared" si="173"/>
        <v>0</v>
      </c>
      <c r="V150" s="235">
        <f t="shared" si="160"/>
        <v>0</v>
      </c>
      <c r="W150" s="43">
        <f t="shared" si="161"/>
        <v>0</v>
      </c>
      <c r="X150" s="259"/>
    </row>
    <row r="151" spans="1:24" s="24" customFormat="1" x14ac:dyDescent="0.3">
      <c r="A151"/>
      <c r="B151"/>
      <c r="C151" s="246"/>
      <c r="D151" s="236"/>
      <c r="E151" s="236"/>
      <c r="F151" s="236"/>
      <c r="G151" s="236"/>
      <c r="H151" s="236"/>
      <c r="I151"/>
      <c r="J151" s="236"/>
      <c r="K151" s="236"/>
      <c r="L151" s="236"/>
      <c r="M151" s="236"/>
      <c r="N151" s="236"/>
      <c r="O151"/>
      <c r="P151" s="236"/>
      <c r="Q151" s="236"/>
      <c r="R151" s="236"/>
      <c r="S151" s="236"/>
      <c r="T151" s="236"/>
      <c r="U151"/>
      <c r="V151" s="236"/>
      <c r="W151"/>
    </row>
    <row r="152" spans="1:24" x14ac:dyDescent="0.3">
      <c r="A152" s="15"/>
      <c r="B152" s="16" t="s">
        <v>291</v>
      </c>
      <c r="C152" s="237">
        <f>C153+C160+C167</f>
        <v>0</v>
      </c>
      <c r="D152" s="237">
        <f>D153+D160+D167</f>
        <v>185047.61</v>
      </c>
      <c r="E152" s="237">
        <f>E153+E160+E167</f>
        <v>60215.199999999997</v>
      </c>
      <c r="F152" s="237">
        <f>F153+F160+F167</f>
        <v>7370</v>
      </c>
      <c r="G152" s="237">
        <f t="shared" ref="G152" si="216">G153+G160+G167</f>
        <v>2760.01</v>
      </c>
      <c r="H152" s="237">
        <f t="shared" ref="H152:H159" si="217">SUM(D152:G152)</f>
        <v>255392.82</v>
      </c>
      <c r="I152" s="44" t="str">
        <f t="shared" si="156"/>
        <v>-</v>
      </c>
      <c r="J152" s="237">
        <f t="shared" ref="J152:L152" si="218">J153+J160+J167</f>
        <v>74163.539999999994</v>
      </c>
      <c r="K152" s="237">
        <f t="shared" si="218"/>
        <v>0</v>
      </c>
      <c r="L152" s="237">
        <f t="shared" si="218"/>
        <v>16840</v>
      </c>
      <c r="M152" s="237">
        <f t="shared" ref="M152" si="219">M153+M160+M167</f>
        <v>58701.380000000005</v>
      </c>
      <c r="N152" s="237">
        <f t="shared" si="157"/>
        <v>149704.91999999998</v>
      </c>
      <c r="O152" s="44" t="str">
        <f t="shared" si="158"/>
        <v>-</v>
      </c>
      <c r="P152" s="237">
        <f t="shared" ref="P152:Q152" si="220">P153+P160+P167</f>
        <v>0</v>
      </c>
      <c r="Q152" s="237">
        <f t="shared" si="220"/>
        <v>95637.85</v>
      </c>
      <c r="R152" s="237">
        <f t="shared" ref="R152:S152" si="221">R153+R160+R167</f>
        <v>15617.2</v>
      </c>
      <c r="S152" s="237">
        <f t="shared" si="221"/>
        <v>91084.19</v>
      </c>
      <c r="T152" s="237">
        <f t="shared" si="159"/>
        <v>202339.24</v>
      </c>
      <c r="U152" s="44" t="str">
        <f t="shared" si="173"/>
        <v>-</v>
      </c>
      <c r="V152" s="237">
        <f t="shared" si="160"/>
        <v>607436.98</v>
      </c>
      <c r="W152" s="44" t="str">
        <f t="shared" si="161"/>
        <v>-</v>
      </c>
    </row>
    <row r="153" spans="1:24" s="26" customFormat="1" x14ac:dyDescent="0.3">
      <c r="A153" s="7" t="s">
        <v>292</v>
      </c>
      <c r="B153" s="8" t="s">
        <v>293</v>
      </c>
      <c r="C153" s="226">
        <f>SUM(C154:C159)</f>
        <v>0</v>
      </c>
      <c r="D153" s="226">
        <f>SUM(D154:D159)</f>
        <v>185047.61</v>
      </c>
      <c r="E153" s="226">
        <f>SUM(E154:E159)</f>
        <v>60215.199999999997</v>
      </c>
      <c r="F153" s="226">
        <f>SUM(F154:F159)</f>
        <v>7370</v>
      </c>
      <c r="G153" s="226">
        <f t="shared" ref="G153" si="222">SUM(G154:G159)</f>
        <v>2760.01</v>
      </c>
      <c r="H153" s="226">
        <f t="shared" si="217"/>
        <v>255392.82</v>
      </c>
      <c r="I153" s="35" t="str">
        <f t="shared" si="156"/>
        <v>-</v>
      </c>
      <c r="J153" s="226">
        <f t="shared" ref="J153:K153" si="223">SUM(J154:J159)</f>
        <v>74163.539999999994</v>
      </c>
      <c r="K153" s="226">
        <f t="shared" si="223"/>
        <v>0</v>
      </c>
      <c r="L153" s="226">
        <f>SUM(L155:L159)</f>
        <v>16840</v>
      </c>
      <c r="M153" s="226">
        <f t="shared" ref="M153" si="224">SUM(M154:M159)</f>
        <v>58701.380000000005</v>
      </c>
      <c r="N153" s="226">
        <f t="shared" si="157"/>
        <v>149704.91999999998</v>
      </c>
      <c r="O153" s="35" t="str">
        <f t="shared" si="158"/>
        <v>-</v>
      </c>
      <c r="P153" s="226">
        <f t="shared" ref="P153:Q153" si="225">SUM(P154:P159)</f>
        <v>0</v>
      </c>
      <c r="Q153" s="226">
        <f t="shared" si="225"/>
        <v>95637.85</v>
      </c>
      <c r="R153" s="226">
        <f t="shared" ref="R153:S153" si="226">SUM(R154:R159)</f>
        <v>15617.2</v>
      </c>
      <c r="S153" s="226">
        <f t="shared" si="226"/>
        <v>91084.19</v>
      </c>
      <c r="T153" s="226">
        <f t="shared" si="159"/>
        <v>202339.24</v>
      </c>
      <c r="U153" s="35" t="str">
        <f t="shared" si="173"/>
        <v>-</v>
      </c>
      <c r="V153" s="226">
        <f t="shared" si="160"/>
        <v>607436.98</v>
      </c>
      <c r="W153" s="35" t="str">
        <f t="shared" si="161"/>
        <v>-</v>
      </c>
    </row>
    <row r="154" spans="1:24" x14ac:dyDescent="0.3">
      <c r="A154" s="10" t="s">
        <v>294</v>
      </c>
      <c r="B154" s="11" t="s">
        <v>295</v>
      </c>
      <c r="C154" s="238">
        <v>0</v>
      </c>
      <c r="D154" s="238">
        <v>0</v>
      </c>
      <c r="E154" s="238">
        <v>0</v>
      </c>
      <c r="F154" s="238">
        <v>0</v>
      </c>
      <c r="G154" s="238"/>
      <c r="H154" s="238">
        <f t="shared" si="217"/>
        <v>0</v>
      </c>
      <c r="I154" s="36" t="str">
        <f t="shared" si="156"/>
        <v>-</v>
      </c>
      <c r="J154" s="238">
        <v>0</v>
      </c>
      <c r="K154" s="238">
        <v>0</v>
      </c>
      <c r="L154" s="238">
        <v>0</v>
      </c>
      <c r="M154" s="238">
        <v>0</v>
      </c>
      <c r="N154" s="238">
        <f t="shared" si="157"/>
        <v>0</v>
      </c>
      <c r="O154" s="36" t="str">
        <f t="shared" si="158"/>
        <v>-</v>
      </c>
      <c r="P154" s="238">
        <v>0</v>
      </c>
      <c r="Q154" s="238">
        <v>0</v>
      </c>
      <c r="R154" s="238">
        <v>0</v>
      </c>
      <c r="S154" s="238">
        <v>0</v>
      </c>
      <c r="T154" s="238">
        <f t="shared" si="159"/>
        <v>0</v>
      </c>
      <c r="U154" s="36" t="str">
        <f t="shared" si="173"/>
        <v>-</v>
      </c>
      <c r="V154" s="238">
        <f t="shared" si="160"/>
        <v>0</v>
      </c>
      <c r="W154" s="36" t="str">
        <f t="shared" si="161"/>
        <v>-</v>
      </c>
    </row>
    <row r="155" spans="1:24" x14ac:dyDescent="0.3">
      <c r="A155" s="10" t="s">
        <v>296</v>
      </c>
      <c r="B155" s="11" t="s">
        <v>297</v>
      </c>
      <c r="C155" s="238">
        <v>0</v>
      </c>
      <c r="D155" s="238">
        <v>0</v>
      </c>
      <c r="E155" s="238">
        <v>0</v>
      </c>
      <c r="F155" s="238">
        <v>0</v>
      </c>
      <c r="G155" s="238"/>
      <c r="H155" s="238">
        <f t="shared" si="217"/>
        <v>0</v>
      </c>
      <c r="I155" s="36" t="str">
        <f t="shared" si="156"/>
        <v>-</v>
      </c>
      <c r="J155" s="238">
        <v>0</v>
      </c>
      <c r="K155" s="238">
        <v>0</v>
      </c>
      <c r="L155" s="238">
        <v>0</v>
      </c>
      <c r="M155" s="238">
        <v>13150</v>
      </c>
      <c r="N155" s="238">
        <f t="shared" si="157"/>
        <v>13150</v>
      </c>
      <c r="O155" s="36" t="str">
        <f t="shared" si="158"/>
        <v>-</v>
      </c>
      <c r="P155" s="238">
        <v>0</v>
      </c>
      <c r="Q155" s="238">
        <v>8464</v>
      </c>
      <c r="R155" s="238">
        <v>0</v>
      </c>
      <c r="S155" s="238">
        <v>0</v>
      </c>
      <c r="T155" s="238">
        <f t="shared" si="159"/>
        <v>8464</v>
      </c>
      <c r="U155" s="36" t="str">
        <f t="shared" si="173"/>
        <v>-</v>
      </c>
      <c r="V155" s="238">
        <f t="shared" si="160"/>
        <v>21614</v>
      </c>
      <c r="W155" s="36" t="str">
        <f t="shared" si="161"/>
        <v>-</v>
      </c>
    </row>
    <row r="156" spans="1:24" x14ac:dyDescent="0.3">
      <c r="A156" s="10" t="s">
        <v>298</v>
      </c>
      <c r="B156" s="11" t="s">
        <v>299</v>
      </c>
      <c r="C156" s="238">
        <v>0</v>
      </c>
      <c r="D156" s="238">
        <v>0</v>
      </c>
      <c r="E156" s="238">
        <v>60215.199999999997</v>
      </c>
      <c r="F156" s="238">
        <v>1620</v>
      </c>
      <c r="G156" s="238"/>
      <c r="H156" s="238">
        <f t="shared" si="217"/>
        <v>61835.199999999997</v>
      </c>
      <c r="I156" s="36" t="str">
        <f t="shared" si="156"/>
        <v>-</v>
      </c>
      <c r="J156" s="238">
        <v>389</v>
      </c>
      <c r="K156" s="238">
        <v>0</v>
      </c>
      <c r="L156" s="238">
        <v>2155</v>
      </c>
      <c r="M156" s="238">
        <v>25795.58</v>
      </c>
      <c r="N156" s="238">
        <f t="shared" si="157"/>
        <v>28339.58</v>
      </c>
      <c r="O156" s="36" t="str">
        <f t="shared" si="158"/>
        <v>-</v>
      </c>
      <c r="P156" s="238">
        <v>0</v>
      </c>
      <c r="Q156" s="238">
        <f>Out!I59</f>
        <v>1123.8499999999999</v>
      </c>
      <c r="R156" s="238">
        <v>3532</v>
      </c>
      <c r="S156" s="238">
        <v>325.63</v>
      </c>
      <c r="T156" s="238">
        <f t="shared" si="159"/>
        <v>4981.4800000000005</v>
      </c>
      <c r="U156" s="36" t="str">
        <f t="shared" si="173"/>
        <v>-</v>
      </c>
      <c r="V156" s="238">
        <f t="shared" si="160"/>
        <v>95156.26</v>
      </c>
      <c r="W156" s="36" t="str">
        <f t="shared" si="161"/>
        <v>-</v>
      </c>
    </row>
    <row r="157" spans="1:24" x14ac:dyDescent="0.3">
      <c r="A157" s="10" t="s">
        <v>300</v>
      </c>
      <c r="B157" s="11" t="s">
        <v>301</v>
      </c>
      <c r="C157" s="238">
        <v>0</v>
      </c>
      <c r="D157" s="238">
        <v>0</v>
      </c>
      <c r="E157" s="238">
        <v>0</v>
      </c>
      <c r="F157" s="238">
        <v>0</v>
      </c>
      <c r="G157" s="238"/>
      <c r="H157" s="238">
        <f t="shared" si="217"/>
        <v>0</v>
      </c>
      <c r="I157" s="36" t="str">
        <f t="shared" si="156"/>
        <v>-</v>
      </c>
      <c r="J157" s="238">
        <v>0</v>
      </c>
      <c r="K157" s="238">
        <v>0</v>
      </c>
      <c r="L157" s="238">
        <v>0</v>
      </c>
      <c r="M157" s="238">
        <v>0</v>
      </c>
      <c r="N157" s="238">
        <f t="shared" si="157"/>
        <v>0</v>
      </c>
      <c r="O157" s="36" t="str">
        <f t="shared" si="158"/>
        <v>-</v>
      </c>
      <c r="P157" s="238">
        <v>0</v>
      </c>
      <c r="Q157" s="238">
        <v>0</v>
      </c>
      <c r="R157" s="238"/>
      <c r="S157" s="238"/>
      <c r="T157" s="238">
        <f t="shared" si="159"/>
        <v>0</v>
      </c>
      <c r="U157" s="36" t="str">
        <f t="shared" si="173"/>
        <v>-</v>
      </c>
      <c r="V157" s="238">
        <f t="shared" si="160"/>
        <v>0</v>
      </c>
      <c r="W157" s="36" t="str">
        <f t="shared" si="161"/>
        <v>-</v>
      </c>
    </row>
    <row r="158" spans="1:24" x14ac:dyDescent="0.3">
      <c r="A158" s="10" t="s">
        <v>302</v>
      </c>
      <c r="B158" s="11" t="s">
        <v>303</v>
      </c>
      <c r="C158" s="238">
        <v>0</v>
      </c>
      <c r="D158" s="227">
        <v>185047.61</v>
      </c>
      <c r="E158" s="227">
        <v>0</v>
      </c>
      <c r="F158" s="227">
        <v>5750</v>
      </c>
      <c r="G158" s="227">
        <v>2760.01</v>
      </c>
      <c r="H158" s="227">
        <f t="shared" si="217"/>
        <v>193557.62</v>
      </c>
      <c r="I158" s="36" t="str">
        <f t="shared" ref="I158:I173" si="227">IF(C158=0,"-",H158/C158)</f>
        <v>-</v>
      </c>
      <c r="J158" s="227">
        <v>73774.539999999994</v>
      </c>
      <c r="K158" s="227">
        <v>0</v>
      </c>
      <c r="L158" s="227">
        <f>Jul!I61</f>
        <v>14685</v>
      </c>
      <c r="M158" s="227">
        <v>19755.8</v>
      </c>
      <c r="N158" s="227">
        <f t="shared" ref="N158:N173" si="228">SUM(J158:M158)</f>
        <v>108215.34</v>
      </c>
      <c r="O158" s="36" t="str">
        <f t="shared" ref="O158:O173" si="229">IF(C158=0,"-",N158/C158)</f>
        <v>-</v>
      </c>
      <c r="P158" s="227">
        <v>0</v>
      </c>
      <c r="Q158" s="227">
        <v>86050</v>
      </c>
      <c r="R158" s="227">
        <v>12085.2</v>
      </c>
      <c r="S158" s="227">
        <v>90758.56</v>
      </c>
      <c r="T158" s="227">
        <f t="shared" ref="T158:T173" si="230">SUM(P158:S158)</f>
        <v>188893.76</v>
      </c>
      <c r="U158" s="36" t="str">
        <f t="shared" si="173"/>
        <v>-</v>
      </c>
      <c r="V158" s="227">
        <f t="shared" ref="V158:V173" si="231">H158+N158+T158</f>
        <v>490666.72</v>
      </c>
      <c r="W158" s="36" t="str">
        <f t="shared" ref="W158:W173" si="232">IF(C158=0,"-",V158/C158)</f>
        <v>-</v>
      </c>
    </row>
    <row r="159" spans="1:24" x14ac:dyDescent="0.3">
      <c r="A159" s="10" t="s">
        <v>304</v>
      </c>
      <c r="B159" s="11" t="s">
        <v>305</v>
      </c>
      <c r="C159" s="238">
        <v>0</v>
      </c>
      <c r="D159" s="238">
        <v>0</v>
      </c>
      <c r="E159" s="238">
        <v>0</v>
      </c>
      <c r="F159" s="238">
        <v>0</v>
      </c>
      <c r="G159" s="238"/>
      <c r="H159" s="238">
        <f t="shared" si="217"/>
        <v>0</v>
      </c>
      <c r="I159" s="36" t="str">
        <f t="shared" si="227"/>
        <v>-</v>
      </c>
      <c r="J159" s="238">
        <v>0</v>
      </c>
      <c r="K159" s="238">
        <v>0</v>
      </c>
      <c r="L159" s="238">
        <v>0</v>
      </c>
      <c r="M159" s="238">
        <v>0</v>
      </c>
      <c r="N159" s="238">
        <f t="shared" si="228"/>
        <v>0</v>
      </c>
      <c r="O159" s="36" t="str">
        <f t="shared" si="229"/>
        <v>-</v>
      </c>
      <c r="P159" s="238">
        <v>0</v>
      </c>
      <c r="Q159" s="238">
        <v>0</v>
      </c>
      <c r="R159" s="238">
        <v>0</v>
      </c>
      <c r="S159" s="238">
        <v>0</v>
      </c>
      <c r="T159" s="238">
        <f t="shared" si="230"/>
        <v>0</v>
      </c>
      <c r="U159" s="36" t="str">
        <f t="shared" si="173"/>
        <v>-</v>
      </c>
      <c r="V159" s="238">
        <f t="shared" si="231"/>
        <v>0</v>
      </c>
      <c r="W159" s="36" t="str">
        <f t="shared" si="232"/>
        <v>-</v>
      </c>
    </row>
    <row r="160" spans="1:24" s="26" customFormat="1" ht="28.8" x14ac:dyDescent="0.3">
      <c r="A160" s="7" t="s">
        <v>306</v>
      </c>
      <c r="B160" s="8" t="s">
        <v>307</v>
      </c>
      <c r="C160" s="226">
        <f>SUM(C161:C166)</f>
        <v>0</v>
      </c>
      <c r="D160" s="226">
        <f>SUM(D161:D166)</f>
        <v>0</v>
      </c>
      <c r="E160" s="226">
        <f>SUM(E161:E166)</f>
        <v>0</v>
      </c>
      <c r="F160" s="226">
        <f>SUM(F161:F166)</f>
        <v>0</v>
      </c>
      <c r="G160" s="226">
        <f t="shared" ref="G160" si="233">SUM(G161:G166)</f>
        <v>0</v>
      </c>
      <c r="H160" s="226">
        <f t="shared" ref="H160:H173" si="234">SUM(D160:G160)</f>
        <v>0</v>
      </c>
      <c r="I160" s="35" t="str">
        <f t="shared" si="227"/>
        <v>-</v>
      </c>
      <c r="J160" s="226">
        <f t="shared" ref="J160:L160" si="235">SUM(J161:J166)</f>
        <v>0</v>
      </c>
      <c r="K160" s="226">
        <f t="shared" si="235"/>
        <v>0</v>
      </c>
      <c r="L160" s="226">
        <f t="shared" si="235"/>
        <v>0</v>
      </c>
      <c r="M160" s="226">
        <f t="shared" ref="M160" si="236">SUM(M161:M166)</f>
        <v>0</v>
      </c>
      <c r="N160" s="226">
        <f t="shared" si="228"/>
        <v>0</v>
      </c>
      <c r="O160" s="35" t="str">
        <f t="shared" si="229"/>
        <v>-</v>
      </c>
      <c r="P160" s="226">
        <f t="shared" ref="P160:Q160" si="237">SUM(P161:P166)</f>
        <v>0</v>
      </c>
      <c r="Q160" s="226">
        <f t="shared" si="237"/>
        <v>0</v>
      </c>
      <c r="R160" s="226">
        <f t="shared" ref="R160:S160" si="238">SUM(R161:R166)</f>
        <v>0</v>
      </c>
      <c r="S160" s="226">
        <f t="shared" si="238"/>
        <v>0</v>
      </c>
      <c r="T160" s="226">
        <f t="shared" si="230"/>
        <v>0</v>
      </c>
      <c r="U160" s="35" t="str">
        <f t="shared" si="173"/>
        <v>-</v>
      </c>
      <c r="V160" s="226">
        <f t="shared" si="231"/>
        <v>0</v>
      </c>
      <c r="W160" s="35" t="str">
        <f t="shared" si="232"/>
        <v>-</v>
      </c>
    </row>
    <row r="161" spans="1:23" s="27" customFormat="1" x14ac:dyDescent="0.3">
      <c r="A161" s="10" t="s">
        <v>308</v>
      </c>
      <c r="B161" s="11" t="s">
        <v>295</v>
      </c>
      <c r="C161" s="238">
        <v>0</v>
      </c>
      <c r="D161" s="238">
        <v>0</v>
      </c>
      <c r="E161" s="238">
        <v>0</v>
      </c>
      <c r="F161" s="238">
        <v>0</v>
      </c>
      <c r="G161" s="238"/>
      <c r="H161" s="238">
        <f t="shared" si="234"/>
        <v>0</v>
      </c>
      <c r="I161" s="36" t="str">
        <f t="shared" si="227"/>
        <v>-</v>
      </c>
      <c r="J161" s="238">
        <v>0</v>
      </c>
      <c r="K161" s="238">
        <v>0</v>
      </c>
      <c r="L161" s="238">
        <v>0</v>
      </c>
      <c r="M161" s="238">
        <v>0</v>
      </c>
      <c r="N161" s="238">
        <f t="shared" si="228"/>
        <v>0</v>
      </c>
      <c r="O161" s="36" t="str">
        <f t="shared" si="229"/>
        <v>-</v>
      </c>
      <c r="P161" s="238">
        <v>0</v>
      </c>
      <c r="Q161" s="238">
        <v>0</v>
      </c>
      <c r="R161" s="238">
        <v>0</v>
      </c>
      <c r="S161" s="238">
        <v>0</v>
      </c>
      <c r="T161" s="238">
        <f t="shared" si="230"/>
        <v>0</v>
      </c>
      <c r="U161" s="36" t="str">
        <f t="shared" si="173"/>
        <v>-</v>
      </c>
      <c r="V161" s="238">
        <f t="shared" si="231"/>
        <v>0</v>
      </c>
      <c r="W161" s="36" t="str">
        <f t="shared" si="232"/>
        <v>-</v>
      </c>
    </row>
    <row r="162" spans="1:23" s="27" customFormat="1" x14ac:dyDescent="0.3">
      <c r="A162" s="10" t="s">
        <v>309</v>
      </c>
      <c r="B162" s="11" t="s">
        <v>297</v>
      </c>
      <c r="C162" s="238">
        <v>0</v>
      </c>
      <c r="D162" s="238">
        <v>0</v>
      </c>
      <c r="E162" s="238">
        <v>0</v>
      </c>
      <c r="F162" s="238">
        <v>0</v>
      </c>
      <c r="G162" s="238"/>
      <c r="H162" s="238">
        <f t="shared" si="234"/>
        <v>0</v>
      </c>
      <c r="I162" s="36" t="str">
        <f t="shared" si="227"/>
        <v>-</v>
      </c>
      <c r="J162" s="238">
        <v>0</v>
      </c>
      <c r="K162" s="238">
        <v>0</v>
      </c>
      <c r="L162" s="238">
        <v>0</v>
      </c>
      <c r="M162" s="238">
        <v>0</v>
      </c>
      <c r="N162" s="238">
        <f t="shared" si="228"/>
        <v>0</v>
      </c>
      <c r="O162" s="36" t="str">
        <f t="shared" si="229"/>
        <v>-</v>
      </c>
      <c r="P162" s="238">
        <v>0</v>
      </c>
      <c r="Q162" s="238">
        <v>0</v>
      </c>
      <c r="R162" s="238">
        <v>0</v>
      </c>
      <c r="S162" s="238">
        <v>0</v>
      </c>
      <c r="T162" s="238">
        <f t="shared" si="230"/>
        <v>0</v>
      </c>
      <c r="U162" s="36" t="str">
        <f t="shared" si="173"/>
        <v>-</v>
      </c>
      <c r="V162" s="238">
        <f t="shared" si="231"/>
        <v>0</v>
      </c>
      <c r="W162" s="36" t="str">
        <f t="shared" si="232"/>
        <v>-</v>
      </c>
    </row>
    <row r="163" spans="1:23" s="27" customFormat="1" x14ac:dyDescent="0.3">
      <c r="A163" s="10" t="s">
        <v>310</v>
      </c>
      <c r="B163" s="11" t="s">
        <v>299</v>
      </c>
      <c r="C163" s="238">
        <v>0</v>
      </c>
      <c r="D163" s="238">
        <v>0</v>
      </c>
      <c r="E163" s="238">
        <v>0</v>
      </c>
      <c r="F163" s="238">
        <v>0</v>
      </c>
      <c r="G163" s="238"/>
      <c r="H163" s="238">
        <f t="shared" si="234"/>
        <v>0</v>
      </c>
      <c r="I163" s="36" t="str">
        <f t="shared" si="227"/>
        <v>-</v>
      </c>
      <c r="J163" s="238">
        <v>0</v>
      </c>
      <c r="K163" s="238">
        <v>0</v>
      </c>
      <c r="L163" s="238">
        <v>0</v>
      </c>
      <c r="M163" s="238">
        <v>0</v>
      </c>
      <c r="N163" s="238">
        <f t="shared" si="228"/>
        <v>0</v>
      </c>
      <c r="O163" s="36" t="str">
        <f t="shared" si="229"/>
        <v>-</v>
      </c>
      <c r="P163" s="238">
        <v>0</v>
      </c>
      <c r="Q163" s="238">
        <v>0</v>
      </c>
      <c r="R163" s="238">
        <v>0</v>
      </c>
      <c r="S163" s="238">
        <v>0</v>
      </c>
      <c r="T163" s="238">
        <f t="shared" si="230"/>
        <v>0</v>
      </c>
      <c r="U163" s="36" t="str">
        <f t="shared" si="173"/>
        <v>-</v>
      </c>
      <c r="V163" s="238">
        <f t="shared" si="231"/>
        <v>0</v>
      </c>
      <c r="W163" s="36" t="str">
        <f t="shared" si="232"/>
        <v>-</v>
      </c>
    </row>
    <row r="164" spans="1:23" s="27" customFormat="1" x14ac:dyDescent="0.3">
      <c r="A164" s="10" t="s">
        <v>311</v>
      </c>
      <c r="B164" s="11" t="s">
        <v>301</v>
      </c>
      <c r="C164" s="238">
        <v>0</v>
      </c>
      <c r="D164" s="238">
        <v>0</v>
      </c>
      <c r="E164" s="238">
        <v>0</v>
      </c>
      <c r="F164" s="238">
        <v>0</v>
      </c>
      <c r="G164" s="238"/>
      <c r="H164" s="238">
        <f t="shared" si="234"/>
        <v>0</v>
      </c>
      <c r="I164" s="36" t="str">
        <f t="shared" si="227"/>
        <v>-</v>
      </c>
      <c r="J164" s="238">
        <v>0</v>
      </c>
      <c r="K164" s="238">
        <v>0</v>
      </c>
      <c r="L164" s="238">
        <v>0</v>
      </c>
      <c r="M164" s="238">
        <v>0</v>
      </c>
      <c r="N164" s="238">
        <f t="shared" si="228"/>
        <v>0</v>
      </c>
      <c r="O164" s="36" t="str">
        <f t="shared" si="229"/>
        <v>-</v>
      </c>
      <c r="P164" s="238">
        <v>0</v>
      </c>
      <c r="Q164" s="238">
        <v>0</v>
      </c>
      <c r="R164" s="238">
        <v>0</v>
      </c>
      <c r="S164" s="238">
        <v>0</v>
      </c>
      <c r="T164" s="238">
        <f t="shared" si="230"/>
        <v>0</v>
      </c>
      <c r="U164" s="36" t="str">
        <f t="shared" si="173"/>
        <v>-</v>
      </c>
      <c r="V164" s="238">
        <f t="shared" si="231"/>
        <v>0</v>
      </c>
      <c r="W164" s="36" t="str">
        <f t="shared" si="232"/>
        <v>-</v>
      </c>
    </row>
    <row r="165" spans="1:23" s="27" customFormat="1" x14ac:dyDescent="0.3">
      <c r="A165" s="10" t="s">
        <v>312</v>
      </c>
      <c r="B165" s="11" t="s">
        <v>303</v>
      </c>
      <c r="C165" s="238">
        <v>0</v>
      </c>
      <c r="D165" s="238">
        <v>0</v>
      </c>
      <c r="E165" s="238">
        <v>0</v>
      </c>
      <c r="F165" s="238">
        <v>0</v>
      </c>
      <c r="G165" s="238"/>
      <c r="H165" s="238">
        <f t="shared" si="234"/>
        <v>0</v>
      </c>
      <c r="I165" s="36" t="str">
        <f t="shared" si="227"/>
        <v>-</v>
      </c>
      <c r="J165" s="238">
        <v>0</v>
      </c>
      <c r="K165" s="238">
        <v>0</v>
      </c>
      <c r="L165" s="238">
        <v>0</v>
      </c>
      <c r="M165" s="238">
        <v>0</v>
      </c>
      <c r="N165" s="238">
        <f t="shared" si="228"/>
        <v>0</v>
      </c>
      <c r="O165" s="36" t="str">
        <f t="shared" si="229"/>
        <v>-</v>
      </c>
      <c r="P165" s="238">
        <v>0</v>
      </c>
      <c r="Q165" s="238">
        <v>0</v>
      </c>
      <c r="R165" s="238">
        <v>0</v>
      </c>
      <c r="S165" s="238">
        <v>0</v>
      </c>
      <c r="T165" s="238">
        <f t="shared" si="230"/>
        <v>0</v>
      </c>
      <c r="U165" s="36" t="str">
        <f t="shared" si="173"/>
        <v>-</v>
      </c>
      <c r="V165" s="238">
        <f t="shared" si="231"/>
        <v>0</v>
      </c>
      <c r="W165" s="36" t="str">
        <f t="shared" si="232"/>
        <v>-</v>
      </c>
    </row>
    <row r="166" spans="1:23" s="27" customFormat="1" x14ac:dyDescent="0.3">
      <c r="A166" s="10" t="s">
        <v>313</v>
      </c>
      <c r="B166" s="11" t="s">
        <v>305</v>
      </c>
      <c r="C166" s="238">
        <v>0</v>
      </c>
      <c r="D166" s="238">
        <v>0</v>
      </c>
      <c r="E166" s="238">
        <v>0</v>
      </c>
      <c r="F166" s="238">
        <v>0</v>
      </c>
      <c r="G166" s="238"/>
      <c r="H166" s="238">
        <f t="shared" si="234"/>
        <v>0</v>
      </c>
      <c r="I166" s="36" t="str">
        <f t="shared" si="227"/>
        <v>-</v>
      </c>
      <c r="J166" s="238">
        <v>0</v>
      </c>
      <c r="K166" s="238">
        <v>0</v>
      </c>
      <c r="L166" s="238">
        <v>0</v>
      </c>
      <c r="M166" s="238">
        <v>0</v>
      </c>
      <c r="N166" s="238">
        <f t="shared" si="228"/>
        <v>0</v>
      </c>
      <c r="O166" s="36" t="str">
        <f t="shared" si="229"/>
        <v>-</v>
      </c>
      <c r="P166" s="238">
        <v>0</v>
      </c>
      <c r="Q166" s="238">
        <v>0</v>
      </c>
      <c r="R166" s="238">
        <v>0</v>
      </c>
      <c r="S166" s="238">
        <v>0</v>
      </c>
      <c r="T166" s="238">
        <f t="shared" si="230"/>
        <v>0</v>
      </c>
      <c r="U166" s="36" t="str">
        <f t="shared" si="173"/>
        <v>-</v>
      </c>
      <c r="V166" s="238">
        <f t="shared" si="231"/>
        <v>0</v>
      </c>
      <c r="W166" s="36" t="str">
        <f t="shared" si="232"/>
        <v>-</v>
      </c>
    </row>
    <row r="167" spans="1:23" s="26" customFormat="1" x14ac:dyDescent="0.3">
      <c r="A167" s="7" t="s">
        <v>314</v>
      </c>
      <c r="B167" s="8" t="s">
        <v>315</v>
      </c>
      <c r="C167" s="226">
        <f>SUM(C168:C173)</f>
        <v>0</v>
      </c>
      <c r="D167" s="226">
        <f>SUM(D168:D173)</f>
        <v>0</v>
      </c>
      <c r="E167" s="226">
        <f>SUM(E168:E173)</f>
        <v>0</v>
      </c>
      <c r="F167" s="226">
        <f>SUM(F168:F173)</f>
        <v>0</v>
      </c>
      <c r="G167" s="226">
        <f t="shared" ref="G167" si="239">SUM(G168:G173)</f>
        <v>0</v>
      </c>
      <c r="H167" s="226">
        <f t="shared" si="234"/>
        <v>0</v>
      </c>
      <c r="I167" s="35" t="str">
        <f t="shared" si="227"/>
        <v>-</v>
      </c>
      <c r="J167" s="226">
        <f t="shared" ref="J167:L167" si="240">SUM(J168:J173)</f>
        <v>0</v>
      </c>
      <c r="K167" s="226">
        <f t="shared" si="240"/>
        <v>0</v>
      </c>
      <c r="L167" s="226">
        <f t="shared" si="240"/>
        <v>0</v>
      </c>
      <c r="M167" s="226">
        <f t="shared" ref="M167" si="241">SUM(M168:M173)</f>
        <v>0</v>
      </c>
      <c r="N167" s="226">
        <f t="shared" si="228"/>
        <v>0</v>
      </c>
      <c r="O167" s="35" t="str">
        <f t="shared" si="229"/>
        <v>-</v>
      </c>
      <c r="P167" s="226">
        <f t="shared" ref="P167:Q167" si="242">SUM(P168:P173)</f>
        <v>0</v>
      </c>
      <c r="Q167" s="226">
        <f t="shared" si="242"/>
        <v>0</v>
      </c>
      <c r="R167" s="226">
        <f t="shared" ref="R167:S167" si="243">SUM(R168:R173)</f>
        <v>0</v>
      </c>
      <c r="S167" s="226">
        <f t="shared" si="243"/>
        <v>0</v>
      </c>
      <c r="T167" s="226">
        <f t="shared" si="230"/>
        <v>0</v>
      </c>
      <c r="U167" s="35" t="str">
        <f t="shared" ref="U167:U173" si="244">IF(C167=0,"-",T167/C167)</f>
        <v>-</v>
      </c>
      <c r="V167" s="226">
        <f t="shared" si="231"/>
        <v>0</v>
      </c>
      <c r="W167" s="35" t="str">
        <f t="shared" si="232"/>
        <v>-</v>
      </c>
    </row>
    <row r="168" spans="1:23" s="27" customFormat="1" x14ac:dyDescent="0.3">
      <c r="A168" s="10" t="s">
        <v>316</v>
      </c>
      <c r="B168" s="11" t="s">
        <v>295</v>
      </c>
      <c r="C168" s="238">
        <v>0</v>
      </c>
      <c r="D168" s="238">
        <v>0</v>
      </c>
      <c r="E168" s="238">
        <v>0</v>
      </c>
      <c r="F168" s="238">
        <v>0</v>
      </c>
      <c r="G168" s="238"/>
      <c r="H168" s="238">
        <f t="shared" si="234"/>
        <v>0</v>
      </c>
      <c r="I168" s="36" t="str">
        <f t="shared" si="227"/>
        <v>-</v>
      </c>
      <c r="J168" s="238">
        <v>0</v>
      </c>
      <c r="K168" s="238">
        <v>0</v>
      </c>
      <c r="L168" s="238">
        <v>0</v>
      </c>
      <c r="M168" s="238">
        <v>0</v>
      </c>
      <c r="N168" s="238">
        <f t="shared" si="228"/>
        <v>0</v>
      </c>
      <c r="O168" s="36" t="str">
        <f t="shared" si="229"/>
        <v>-</v>
      </c>
      <c r="P168" s="238">
        <v>0</v>
      </c>
      <c r="Q168" s="238">
        <v>0</v>
      </c>
      <c r="R168" s="238">
        <v>0</v>
      </c>
      <c r="S168" s="238">
        <v>0</v>
      </c>
      <c r="T168" s="238">
        <f t="shared" si="230"/>
        <v>0</v>
      </c>
      <c r="U168" s="36" t="str">
        <f t="shared" si="244"/>
        <v>-</v>
      </c>
      <c r="V168" s="238">
        <f t="shared" si="231"/>
        <v>0</v>
      </c>
      <c r="W168" s="36" t="str">
        <f t="shared" si="232"/>
        <v>-</v>
      </c>
    </row>
    <row r="169" spans="1:23" s="27" customFormat="1" x14ac:dyDescent="0.3">
      <c r="A169" s="10" t="s">
        <v>317</v>
      </c>
      <c r="B169" s="11" t="s">
        <v>297</v>
      </c>
      <c r="C169" s="238">
        <v>0</v>
      </c>
      <c r="D169" s="238">
        <v>0</v>
      </c>
      <c r="E169" s="238">
        <v>0</v>
      </c>
      <c r="F169" s="238">
        <v>0</v>
      </c>
      <c r="G169" s="238"/>
      <c r="H169" s="238">
        <f t="shared" si="234"/>
        <v>0</v>
      </c>
      <c r="I169" s="36" t="str">
        <f t="shared" si="227"/>
        <v>-</v>
      </c>
      <c r="J169" s="238">
        <v>0</v>
      </c>
      <c r="K169" s="238">
        <v>0</v>
      </c>
      <c r="L169" s="238">
        <v>0</v>
      </c>
      <c r="M169" s="238">
        <v>0</v>
      </c>
      <c r="N169" s="238">
        <f t="shared" si="228"/>
        <v>0</v>
      </c>
      <c r="O169" s="36" t="str">
        <f t="shared" si="229"/>
        <v>-</v>
      </c>
      <c r="P169" s="238">
        <v>0</v>
      </c>
      <c r="Q169" s="238">
        <v>0</v>
      </c>
      <c r="R169" s="238">
        <v>0</v>
      </c>
      <c r="S169" s="238">
        <v>0</v>
      </c>
      <c r="T169" s="238">
        <f t="shared" si="230"/>
        <v>0</v>
      </c>
      <c r="U169" s="36" t="str">
        <f t="shared" si="244"/>
        <v>-</v>
      </c>
      <c r="V169" s="238">
        <f t="shared" si="231"/>
        <v>0</v>
      </c>
      <c r="W169" s="36" t="str">
        <f t="shared" si="232"/>
        <v>-</v>
      </c>
    </row>
    <row r="170" spans="1:23" s="27" customFormat="1" x14ac:dyDescent="0.3">
      <c r="A170" s="10" t="s">
        <v>318</v>
      </c>
      <c r="B170" s="11" t="s">
        <v>299</v>
      </c>
      <c r="C170" s="238">
        <v>0</v>
      </c>
      <c r="D170" s="238">
        <v>0</v>
      </c>
      <c r="E170" s="238">
        <v>0</v>
      </c>
      <c r="F170" s="238">
        <v>0</v>
      </c>
      <c r="G170" s="238"/>
      <c r="H170" s="238">
        <f t="shared" si="234"/>
        <v>0</v>
      </c>
      <c r="I170" s="36" t="str">
        <f t="shared" si="227"/>
        <v>-</v>
      </c>
      <c r="J170" s="238">
        <v>0</v>
      </c>
      <c r="K170" s="238">
        <v>0</v>
      </c>
      <c r="L170" s="238">
        <v>0</v>
      </c>
      <c r="M170" s="238">
        <v>0</v>
      </c>
      <c r="N170" s="238">
        <f t="shared" si="228"/>
        <v>0</v>
      </c>
      <c r="O170" s="36" t="str">
        <f t="shared" si="229"/>
        <v>-</v>
      </c>
      <c r="P170" s="238">
        <v>0</v>
      </c>
      <c r="Q170" s="238">
        <v>0</v>
      </c>
      <c r="R170" s="238">
        <v>0</v>
      </c>
      <c r="S170" s="238">
        <v>0</v>
      </c>
      <c r="T170" s="238">
        <f t="shared" si="230"/>
        <v>0</v>
      </c>
      <c r="U170" s="36" t="str">
        <f t="shared" si="244"/>
        <v>-</v>
      </c>
      <c r="V170" s="238">
        <f t="shared" si="231"/>
        <v>0</v>
      </c>
      <c r="W170" s="36" t="str">
        <f t="shared" si="232"/>
        <v>-</v>
      </c>
    </row>
    <row r="171" spans="1:23" s="27" customFormat="1" x14ac:dyDescent="0.3">
      <c r="A171" s="10" t="s">
        <v>319</v>
      </c>
      <c r="B171" s="11" t="s">
        <v>301</v>
      </c>
      <c r="C171" s="238">
        <v>0</v>
      </c>
      <c r="D171" s="238">
        <v>0</v>
      </c>
      <c r="E171" s="238">
        <v>0</v>
      </c>
      <c r="F171" s="238">
        <v>0</v>
      </c>
      <c r="G171" s="238"/>
      <c r="H171" s="238">
        <f t="shared" si="234"/>
        <v>0</v>
      </c>
      <c r="I171" s="36" t="str">
        <f t="shared" si="227"/>
        <v>-</v>
      </c>
      <c r="J171" s="238">
        <v>0</v>
      </c>
      <c r="K171" s="238">
        <v>0</v>
      </c>
      <c r="L171" s="238">
        <v>0</v>
      </c>
      <c r="M171" s="238">
        <v>0</v>
      </c>
      <c r="N171" s="238">
        <f t="shared" si="228"/>
        <v>0</v>
      </c>
      <c r="O171" s="36" t="str">
        <f t="shared" si="229"/>
        <v>-</v>
      </c>
      <c r="P171" s="238">
        <v>0</v>
      </c>
      <c r="Q171" s="238">
        <v>0</v>
      </c>
      <c r="R171" s="238">
        <v>0</v>
      </c>
      <c r="S171" s="238">
        <v>0</v>
      </c>
      <c r="T171" s="238">
        <f t="shared" si="230"/>
        <v>0</v>
      </c>
      <c r="U171" s="36" t="str">
        <f t="shared" si="244"/>
        <v>-</v>
      </c>
      <c r="V171" s="238">
        <f t="shared" si="231"/>
        <v>0</v>
      </c>
      <c r="W171" s="36" t="str">
        <f t="shared" si="232"/>
        <v>-</v>
      </c>
    </row>
    <row r="172" spans="1:23" s="27" customFormat="1" x14ac:dyDescent="0.3">
      <c r="A172" s="10" t="s">
        <v>320</v>
      </c>
      <c r="B172" s="11" t="s">
        <v>303</v>
      </c>
      <c r="C172" s="238">
        <v>0</v>
      </c>
      <c r="D172" s="238">
        <v>0</v>
      </c>
      <c r="E172" s="238">
        <v>0</v>
      </c>
      <c r="F172" s="238">
        <v>0</v>
      </c>
      <c r="G172" s="238"/>
      <c r="H172" s="238">
        <f t="shared" si="234"/>
        <v>0</v>
      </c>
      <c r="I172" s="36" t="str">
        <f t="shared" si="227"/>
        <v>-</v>
      </c>
      <c r="J172" s="238">
        <v>0</v>
      </c>
      <c r="K172" s="238">
        <v>0</v>
      </c>
      <c r="L172" s="238">
        <v>0</v>
      </c>
      <c r="M172" s="238">
        <v>0</v>
      </c>
      <c r="N172" s="238">
        <f t="shared" si="228"/>
        <v>0</v>
      </c>
      <c r="O172" s="36" t="str">
        <f t="shared" si="229"/>
        <v>-</v>
      </c>
      <c r="P172" s="238">
        <v>0</v>
      </c>
      <c r="Q172" s="238">
        <v>0</v>
      </c>
      <c r="R172" s="238">
        <v>0</v>
      </c>
      <c r="S172" s="238">
        <v>0</v>
      </c>
      <c r="T172" s="238">
        <f t="shared" si="230"/>
        <v>0</v>
      </c>
      <c r="U172" s="36" t="str">
        <f t="shared" si="244"/>
        <v>-</v>
      </c>
      <c r="V172" s="238">
        <f t="shared" si="231"/>
        <v>0</v>
      </c>
      <c r="W172" s="36" t="str">
        <f t="shared" si="232"/>
        <v>-</v>
      </c>
    </row>
    <row r="173" spans="1:23" s="27" customFormat="1" x14ac:dyDescent="0.3">
      <c r="A173" s="10" t="s">
        <v>321</v>
      </c>
      <c r="B173" s="11" t="s">
        <v>305</v>
      </c>
      <c r="C173" s="238">
        <v>0</v>
      </c>
      <c r="D173" s="238">
        <v>0</v>
      </c>
      <c r="E173" s="238">
        <v>0</v>
      </c>
      <c r="F173" s="238">
        <v>0</v>
      </c>
      <c r="G173" s="238"/>
      <c r="H173" s="238">
        <f t="shared" si="234"/>
        <v>0</v>
      </c>
      <c r="I173" s="36" t="str">
        <f t="shared" si="227"/>
        <v>-</v>
      </c>
      <c r="J173" s="238">
        <v>0</v>
      </c>
      <c r="K173" s="238">
        <v>0</v>
      </c>
      <c r="L173" s="238">
        <v>0</v>
      </c>
      <c r="M173" s="238">
        <v>0</v>
      </c>
      <c r="N173" s="238">
        <f t="shared" si="228"/>
        <v>0</v>
      </c>
      <c r="O173" s="36" t="str">
        <f t="shared" si="229"/>
        <v>-</v>
      </c>
      <c r="P173" s="238">
        <v>0</v>
      </c>
      <c r="Q173" s="238">
        <v>0</v>
      </c>
      <c r="R173" s="238">
        <v>0</v>
      </c>
      <c r="S173" s="238">
        <v>0</v>
      </c>
      <c r="T173" s="238">
        <f t="shared" si="230"/>
        <v>0</v>
      </c>
      <c r="U173" s="36" t="str">
        <f t="shared" si="244"/>
        <v>-</v>
      </c>
      <c r="V173" s="238">
        <f t="shared" si="231"/>
        <v>0</v>
      </c>
      <c r="W173" s="36" t="str">
        <f t="shared" si="232"/>
        <v>-</v>
      </c>
    </row>
    <row r="175" spans="1:23" x14ac:dyDescent="0.3">
      <c r="A175" s="15"/>
      <c r="B175" s="28" t="s">
        <v>322</v>
      </c>
      <c r="C175" s="239"/>
      <c r="D175" s="239"/>
      <c r="E175" s="239"/>
      <c r="F175" s="239"/>
      <c r="G175" s="239"/>
      <c r="H175" s="239"/>
      <c r="I175" s="45"/>
      <c r="J175" s="239"/>
      <c r="K175" s="239"/>
      <c r="L175" s="239"/>
      <c r="M175" s="239"/>
      <c r="N175" s="239"/>
      <c r="O175" s="45"/>
      <c r="P175" s="239"/>
      <c r="Q175" s="239"/>
      <c r="R175" s="239"/>
      <c r="S175" s="239"/>
      <c r="T175" s="239"/>
      <c r="U175" s="45"/>
      <c r="V175" s="239"/>
      <c r="W175" s="45"/>
    </row>
    <row r="176" spans="1:23" x14ac:dyDescent="0.3">
      <c r="C176" s="240"/>
      <c r="D176" s="240"/>
      <c r="E176" s="240"/>
      <c r="F176" s="240"/>
      <c r="G176" s="240"/>
      <c r="H176" s="240"/>
      <c r="I176" s="46"/>
      <c r="J176" s="240"/>
      <c r="K176" s="240"/>
      <c r="L176" s="240"/>
      <c r="M176" s="240"/>
      <c r="N176" s="240"/>
      <c r="O176" s="46"/>
      <c r="P176" s="240"/>
      <c r="Q176" s="240"/>
      <c r="R176" s="240"/>
      <c r="S176" s="240"/>
      <c r="T176" s="240"/>
      <c r="U176" s="46"/>
      <c r="V176" s="240"/>
      <c r="W176" s="46"/>
    </row>
    <row r="177" spans="1:23" ht="43.2" x14ac:dyDescent="0.3">
      <c r="A177" s="15"/>
      <c r="B177" s="48" t="s">
        <v>323</v>
      </c>
      <c r="C177" s="225" t="s">
        <v>6</v>
      </c>
      <c r="D177" s="225" t="s">
        <v>7</v>
      </c>
      <c r="E177" s="225" t="s">
        <v>8</v>
      </c>
      <c r="F177" s="225" t="s">
        <v>9</v>
      </c>
      <c r="G177" s="225" t="s">
        <v>10</v>
      </c>
      <c r="H177" s="225" t="s">
        <v>11</v>
      </c>
      <c r="I177" s="34" t="s">
        <v>12</v>
      </c>
      <c r="J177" s="225" t="s">
        <v>13</v>
      </c>
      <c r="K177" s="225" t="s">
        <v>14</v>
      </c>
      <c r="L177" s="225" t="s">
        <v>15</v>
      </c>
      <c r="M177" s="225" t="s">
        <v>16</v>
      </c>
      <c r="N177" s="225" t="s">
        <v>17</v>
      </c>
      <c r="O177" s="34" t="s">
        <v>18</v>
      </c>
      <c r="P177" s="225" t="s">
        <v>19</v>
      </c>
      <c r="Q177" s="225" t="s">
        <v>20</v>
      </c>
      <c r="R177" s="225" t="s">
        <v>21</v>
      </c>
      <c r="S177" s="225" t="s">
        <v>22</v>
      </c>
      <c r="T177" s="225" t="s">
        <v>23</v>
      </c>
      <c r="U177" s="34" t="s">
        <v>24</v>
      </c>
      <c r="V177" s="225" t="s">
        <v>324</v>
      </c>
      <c r="W177" s="34" t="s">
        <v>26</v>
      </c>
    </row>
    <row r="178" spans="1:23" x14ac:dyDescent="0.3">
      <c r="A178" s="7" t="s">
        <v>325</v>
      </c>
      <c r="B178" s="8" t="s">
        <v>326</v>
      </c>
      <c r="C178" s="228">
        <f>C179+C180+C181+C182+C183+C185</f>
        <v>7019770</v>
      </c>
      <c r="D178" s="228">
        <f>D179+D180+D181+D182+D183</f>
        <v>11043487.34</v>
      </c>
      <c r="E178" s="228">
        <f>E179+E180+E181+E182+E183</f>
        <v>11690775.210000001</v>
      </c>
      <c r="F178" s="228">
        <f>F179+F180+F181+F182+F183</f>
        <v>11679698.939999999</v>
      </c>
      <c r="G178" s="228">
        <f>G179+G180+G181+G182+G183</f>
        <v>11640811.059999999</v>
      </c>
      <c r="H178" s="228">
        <f t="shared" ref="H178:H196" si="245">G178</f>
        <v>11640811.059999999</v>
      </c>
      <c r="I178" s="36">
        <f t="shared" ref="I178:I196" si="246">IF(C178=0,"-",H178/C178)</f>
        <v>1.6582895251553824</v>
      </c>
      <c r="J178" s="228">
        <f>J179+J180+J181+J182+J183</f>
        <v>11479446.5</v>
      </c>
      <c r="K178" s="228">
        <f>K179+K180+K181+K182+K183</f>
        <v>11506729.16</v>
      </c>
      <c r="L178" s="228">
        <f>L179+L180+L181+L182+L183</f>
        <v>11639466.310000001</v>
      </c>
      <c r="M178" s="228">
        <f>M179+M180+M181+M182+M183</f>
        <v>11868029.379999999</v>
      </c>
      <c r="N178" s="228">
        <f t="shared" ref="N178:N194" si="247">M178</f>
        <v>11868029.379999999</v>
      </c>
      <c r="O178" s="36">
        <f t="shared" ref="O178:O196" si="248">IF(C178=0,"-",N178/C178)</f>
        <v>1.6906578677079163</v>
      </c>
      <c r="P178" s="228">
        <f>P179+P180+P181+P182+P183+P185</f>
        <v>11863160.329999998</v>
      </c>
      <c r="Q178" s="228">
        <f>Q179+Q180+Q181+Q182+Q183+Q185</f>
        <v>11680301.989999998</v>
      </c>
      <c r="R178" s="228">
        <f>R179+R180+R181+R182+R183+R185</f>
        <v>11669409.089999998</v>
      </c>
      <c r="S178" s="228">
        <f>S179+S180+S181+S182+S183+S185</f>
        <v>19150301.929999996</v>
      </c>
      <c r="T178" s="228">
        <f t="shared" ref="T178:T196" si="249">S178</f>
        <v>19150301.929999996</v>
      </c>
      <c r="U178" s="36">
        <f t="shared" ref="U178:U196" si="250">IF(C178=0,"-",T178/C178)</f>
        <v>2.7280526185330851</v>
      </c>
      <c r="V178" s="228">
        <f t="shared" ref="V178:V183" si="251">T178</f>
        <v>19150301.929999996</v>
      </c>
      <c r="W178" s="36">
        <f t="shared" ref="W178:W196" si="252">IF(C178=0,"-",V178/C178)</f>
        <v>2.7280526185330851</v>
      </c>
    </row>
    <row r="179" spans="1:23" x14ac:dyDescent="0.3">
      <c r="A179" s="10" t="s">
        <v>327</v>
      </c>
      <c r="B179" s="11" t="s">
        <v>328</v>
      </c>
      <c r="C179" s="238">
        <v>0</v>
      </c>
      <c r="D179" s="238">
        <f>Jan!H175</f>
        <v>12229626.52</v>
      </c>
      <c r="E179" s="238">
        <f>Fev!I176</f>
        <v>11043487.34</v>
      </c>
      <c r="F179" s="238">
        <f>Mar!H170</f>
        <v>11690775.210000001</v>
      </c>
      <c r="G179" s="238">
        <f>Abr!I169</f>
        <v>11679698.939999999</v>
      </c>
      <c r="H179" s="238">
        <f t="shared" si="245"/>
        <v>11679698.939999999</v>
      </c>
      <c r="I179" s="36" t="str">
        <f t="shared" si="246"/>
        <v>-</v>
      </c>
      <c r="J179" s="238">
        <f>Mai!H165</f>
        <v>11640811.060000001</v>
      </c>
      <c r="K179" s="238">
        <f>Jun!H168</f>
        <v>11479446.5</v>
      </c>
      <c r="L179" s="238">
        <f>Jul!H173</f>
        <v>11506729.16</v>
      </c>
      <c r="M179" s="238">
        <f>L178</f>
        <v>11639466.310000001</v>
      </c>
      <c r="N179" s="238">
        <f t="shared" si="247"/>
        <v>11639466.310000001</v>
      </c>
      <c r="O179" s="36" t="str">
        <f t="shared" si="248"/>
        <v>-</v>
      </c>
      <c r="P179" s="238">
        <f>M178</f>
        <v>11868029.379999999</v>
      </c>
      <c r="Q179" s="238">
        <f>P178</f>
        <v>11863160.329999998</v>
      </c>
      <c r="R179" s="238">
        <f>Q178</f>
        <v>11680301.989999998</v>
      </c>
      <c r="S179" s="238">
        <f>R178</f>
        <v>11669409.089999998</v>
      </c>
      <c r="T179" s="238">
        <f t="shared" si="249"/>
        <v>11669409.089999998</v>
      </c>
      <c r="U179" s="36" t="str">
        <f t="shared" si="250"/>
        <v>-</v>
      </c>
      <c r="V179" s="229">
        <f t="shared" si="251"/>
        <v>11669409.089999998</v>
      </c>
      <c r="W179" s="36" t="str">
        <f t="shared" si="252"/>
        <v>-</v>
      </c>
    </row>
    <row r="180" spans="1:23" x14ac:dyDescent="0.3">
      <c r="A180" s="10" t="s">
        <v>329</v>
      </c>
      <c r="B180" s="11" t="s">
        <v>330</v>
      </c>
      <c r="C180" s="238">
        <v>0</v>
      </c>
      <c r="D180" s="229">
        <f>D7</f>
        <v>0</v>
      </c>
      <c r="E180" s="229">
        <f>E7</f>
        <v>1502395.6</v>
      </c>
      <c r="F180" s="229">
        <f>F7</f>
        <v>751197.84</v>
      </c>
      <c r="G180" s="229">
        <f>G7</f>
        <v>751197.84</v>
      </c>
      <c r="H180" s="229">
        <f t="shared" si="245"/>
        <v>751197.84</v>
      </c>
      <c r="I180" s="36" t="str">
        <f t="shared" si="246"/>
        <v>-</v>
      </c>
      <c r="J180" s="229">
        <f>J7</f>
        <v>658814</v>
      </c>
      <c r="K180" s="229">
        <f>K7</f>
        <v>658814</v>
      </c>
      <c r="L180" s="229">
        <f>L7</f>
        <v>658814</v>
      </c>
      <c r="M180" s="229">
        <f>M7</f>
        <v>658814</v>
      </c>
      <c r="N180" s="229">
        <f t="shared" si="247"/>
        <v>658814</v>
      </c>
      <c r="O180" s="36" t="str">
        <f t="shared" si="248"/>
        <v>-</v>
      </c>
      <c r="P180" s="229">
        <f>P7</f>
        <v>658814</v>
      </c>
      <c r="Q180" s="229">
        <f>Q7</f>
        <v>658814</v>
      </c>
      <c r="R180" s="229">
        <f>R7</f>
        <v>658814</v>
      </c>
      <c r="S180" s="229">
        <f>S7</f>
        <v>7758819.7199999997</v>
      </c>
      <c r="T180" s="238">
        <f t="shared" si="249"/>
        <v>7758819.7199999997</v>
      </c>
      <c r="U180" s="36" t="str">
        <f t="shared" si="250"/>
        <v>-</v>
      </c>
      <c r="V180" s="229">
        <f t="shared" si="251"/>
        <v>7758819.7199999997</v>
      </c>
      <c r="W180" s="36" t="str">
        <f t="shared" si="252"/>
        <v>-</v>
      </c>
    </row>
    <row r="181" spans="1:23" x14ac:dyDescent="0.3">
      <c r="A181" s="10" t="s">
        <v>331</v>
      </c>
      <c r="B181" s="11" t="s">
        <v>332</v>
      </c>
      <c r="C181" s="238">
        <f>C28</f>
        <v>0</v>
      </c>
      <c r="D181" s="238">
        <f>D35+D37+D38+D41+(Jan!I180-Jan!J180)</f>
        <v>96914.819999999978</v>
      </c>
      <c r="E181" s="238">
        <f>E35+E37+E38+E41+(Fev!J181-600)</f>
        <v>143663.97999999998</v>
      </c>
      <c r="F181" s="238">
        <f>F35+F37+F38+F41+(Mar!I175)</f>
        <v>183256.07</v>
      </c>
      <c r="G181" s="238">
        <f>G35+G37+G38+G41+(Abr!J174)</f>
        <v>183410.52</v>
      </c>
      <c r="H181" s="238">
        <f t="shared" si="245"/>
        <v>183410.52</v>
      </c>
      <c r="I181" s="36" t="str">
        <f t="shared" si="246"/>
        <v>-</v>
      </c>
      <c r="J181" s="238">
        <f>J35+J37+J38+J41+(Mai!I170)</f>
        <v>133624.85999999999</v>
      </c>
      <c r="K181" s="238">
        <f>K35+K37+K38+K41+(Jun!I176)</f>
        <v>214165.99</v>
      </c>
      <c r="L181" s="238">
        <f>L35+L37+L38+L41+(Jul!I178)</f>
        <v>236523.96</v>
      </c>
      <c r="M181" s="238">
        <f>M35+M37+M38+M41+(Ago!M180)+M25</f>
        <v>2511597.2799999998</v>
      </c>
      <c r="N181" s="238">
        <f t="shared" si="247"/>
        <v>2511597.2799999998</v>
      </c>
      <c r="O181" s="36" t="str">
        <f t="shared" si="248"/>
        <v>-</v>
      </c>
      <c r="P181" s="238">
        <f>P25+P35+P37+P38+P41+Set!L176</f>
        <v>238845.43</v>
      </c>
      <c r="Q181" s="238">
        <f>SUM(Q25,Q35,Q37,Q38,Q41,Out!I178-Out!J178)</f>
        <v>185155.31</v>
      </c>
      <c r="R181" s="238">
        <f>SUM(R25,R35,R37,R38,R41,Nov!I177,Nov!J177)</f>
        <v>269571.67000000004</v>
      </c>
      <c r="S181" s="238">
        <f>SUM(S25,S35,S37,S38,S41,Dez!I184+Dez!I163-12742)</f>
        <v>994513.81</v>
      </c>
      <c r="T181" s="238">
        <f t="shared" si="249"/>
        <v>994513.81</v>
      </c>
      <c r="U181" s="36" t="str">
        <f t="shared" si="250"/>
        <v>-</v>
      </c>
      <c r="V181" s="229">
        <f t="shared" si="251"/>
        <v>994513.81</v>
      </c>
      <c r="W181" s="36" t="str">
        <f t="shared" si="252"/>
        <v>-</v>
      </c>
    </row>
    <row r="182" spans="1:23" x14ac:dyDescent="0.3">
      <c r="A182" s="10" t="s">
        <v>333</v>
      </c>
      <c r="B182" s="11" t="s">
        <v>334</v>
      </c>
      <c r="C182" s="238">
        <v>0</v>
      </c>
      <c r="D182" s="238">
        <f>D40</f>
        <v>18171.580000000002</v>
      </c>
      <c r="E182" s="238">
        <f>E40</f>
        <v>13490.5</v>
      </c>
      <c r="F182" s="238">
        <f>F40</f>
        <v>27412.12</v>
      </c>
      <c r="G182" s="238">
        <f>G40</f>
        <v>24960.75</v>
      </c>
      <c r="H182" s="238">
        <f t="shared" si="245"/>
        <v>24960.75</v>
      </c>
      <c r="I182" s="36" t="str">
        <f t="shared" si="246"/>
        <v>-</v>
      </c>
      <c r="J182" s="238">
        <f>J40</f>
        <v>31613.96</v>
      </c>
      <c r="K182" s="238">
        <f>K40</f>
        <v>37309.599999999999</v>
      </c>
      <c r="L182" s="238">
        <f>L40</f>
        <v>45045.83</v>
      </c>
      <c r="M182" s="238">
        <f>M40</f>
        <v>51718.6</v>
      </c>
      <c r="N182" s="238">
        <f t="shared" si="247"/>
        <v>51718.6</v>
      </c>
      <c r="O182" s="36" t="str">
        <f t="shared" si="248"/>
        <v>-</v>
      </c>
      <c r="P182" s="238">
        <f>P40</f>
        <v>54792.76</v>
      </c>
      <c r="Q182" s="238">
        <f>Q40</f>
        <v>60939.45</v>
      </c>
      <c r="R182" s="238">
        <f>R40</f>
        <v>76768.759999999995</v>
      </c>
      <c r="S182" s="238">
        <f>S40</f>
        <v>97694.43</v>
      </c>
      <c r="T182" s="238">
        <f t="shared" si="249"/>
        <v>97694.43</v>
      </c>
      <c r="U182" s="36" t="str">
        <f t="shared" si="250"/>
        <v>-</v>
      </c>
      <c r="V182" s="229">
        <f t="shared" si="251"/>
        <v>97694.43</v>
      </c>
      <c r="W182" s="36" t="str">
        <f t="shared" si="252"/>
        <v>-</v>
      </c>
    </row>
    <row r="183" spans="1:23" x14ac:dyDescent="0.3">
      <c r="A183" s="10" t="s">
        <v>335</v>
      </c>
      <c r="B183" s="11" t="s">
        <v>336</v>
      </c>
      <c r="C183" s="238">
        <v>0</v>
      </c>
      <c r="D183" s="238">
        <f>D46+D153</f>
        <v>-1301225.58</v>
      </c>
      <c r="E183" s="238">
        <f>E46+E153</f>
        <v>-1012262.21</v>
      </c>
      <c r="F183" s="238">
        <f>F46+F153</f>
        <v>-972942.3</v>
      </c>
      <c r="G183" s="238">
        <f>G46+G153</f>
        <v>-998456.99</v>
      </c>
      <c r="H183" s="238">
        <f t="shared" si="245"/>
        <v>-998456.99</v>
      </c>
      <c r="I183" s="36" t="str">
        <f t="shared" si="246"/>
        <v>-</v>
      </c>
      <c r="J183" s="238">
        <f>J46+J153</f>
        <v>-985417.37999999989</v>
      </c>
      <c r="K183" s="238">
        <f>K46+K153</f>
        <v>-883006.92999999993</v>
      </c>
      <c r="L183" s="238">
        <f>L46+L153</f>
        <v>-807646.6399999999</v>
      </c>
      <c r="M183" s="238">
        <f>M46+M153</f>
        <v>-2993566.81</v>
      </c>
      <c r="N183" s="238">
        <f t="shared" si="247"/>
        <v>-2993566.81</v>
      </c>
      <c r="O183" s="36" t="str">
        <f t="shared" si="248"/>
        <v>-</v>
      </c>
      <c r="P183" s="238">
        <f>P46+P153</f>
        <v>-957321.24000000011</v>
      </c>
      <c r="Q183" s="238">
        <f>Q46+Q153</f>
        <v>-1087767.0999999999</v>
      </c>
      <c r="R183" s="238">
        <f>R46+R153</f>
        <v>-1016047.33</v>
      </c>
      <c r="S183" s="238">
        <f>S46+S153</f>
        <v>-1370135.12</v>
      </c>
      <c r="T183" s="238">
        <f t="shared" si="249"/>
        <v>-1370135.12</v>
      </c>
      <c r="U183" s="36" t="str">
        <f t="shared" si="250"/>
        <v>-</v>
      </c>
      <c r="V183" s="229">
        <f t="shared" si="251"/>
        <v>-1370135.12</v>
      </c>
      <c r="W183" s="36" t="str">
        <f t="shared" si="252"/>
        <v>-</v>
      </c>
    </row>
    <row r="184" spans="1:23" x14ac:dyDescent="0.3">
      <c r="A184" s="10" t="s">
        <v>337</v>
      </c>
      <c r="B184" s="11" t="s">
        <v>338</v>
      </c>
      <c r="C184" s="238">
        <v>0</v>
      </c>
      <c r="D184" s="238">
        <v>0</v>
      </c>
      <c r="E184" s="238">
        <v>0</v>
      </c>
      <c r="F184" s="238">
        <v>0</v>
      </c>
      <c r="G184" s="238">
        <v>0</v>
      </c>
      <c r="H184" s="238">
        <f t="shared" si="245"/>
        <v>0</v>
      </c>
      <c r="I184" s="36" t="str">
        <f t="shared" si="246"/>
        <v>-</v>
      </c>
      <c r="J184" s="238">
        <v>0</v>
      </c>
      <c r="K184" s="238">
        <v>0</v>
      </c>
      <c r="L184" s="238">
        <v>0</v>
      </c>
      <c r="M184" s="238">
        <v>0</v>
      </c>
      <c r="N184" s="238">
        <f t="shared" si="247"/>
        <v>0</v>
      </c>
      <c r="O184" s="36" t="str">
        <f t="shared" si="248"/>
        <v>-</v>
      </c>
      <c r="P184" s="238">
        <v>0</v>
      </c>
      <c r="Q184" s="238">
        <v>0</v>
      </c>
      <c r="R184" s="238">
        <v>0</v>
      </c>
      <c r="S184" s="238">
        <v>0</v>
      </c>
      <c r="T184" s="238">
        <f t="shared" si="249"/>
        <v>0</v>
      </c>
      <c r="U184" s="36" t="str">
        <f t="shared" si="250"/>
        <v>-</v>
      </c>
      <c r="V184" s="238">
        <f>H184+N184+T184</f>
        <v>0</v>
      </c>
      <c r="W184" s="36" t="str">
        <f t="shared" si="252"/>
        <v>-</v>
      </c>
    </row>
    <row r="185" spans="1:23" x14ac:dyDescent="0.3">
      <c r="A185" s="248" t="s">
        <v>339</v>
      </c>
      <c r="B185" s="249" t="s">
        <v>340</v>
      </c>
      <c r="C185" s="227">
        <v>7019770</v>
      </c>
      <c r="D185" s="238">
        <v>0</v>
      </c>
      <c r="E185" s="238">
        <v>0</v>
      </c>
      <c r="F185" s="238">
        <v>0</v>
      </c>
      <c r="G185" s="238">
        <v>0</v>
      </c>
      <c r="H185" s="238">
        <f t="shared" si="245"/>
        <v>0</v>
      </c>
      <c r="I185" s="36">
        <f t="shared" si="246"/>
        <v>0</v>
      </c>
      <c r="J185" s="238">
        <v>0</v>
      </c>
      <c r="K185" s="238">
        <v>0</v>
      </c>
      <c r="L185" s="238">
        <v>0</v>
      </c>
      <c r="M185" s="238">
        <v>0</v>
      </c>
      <c r="N185" s="238">
        <f t="shared" si="247"/>
        <v>0</v>
      </c>
      <c r="O185" s="36"/>
      <c r="P185" s="238">
        <v>0</v>
      </c>
      <c r="Q185" s="238">
        <v>0</v>
      </c>
      <c r="R185" s="238">
        <v>0</v>
      </c>
      <c r="S185" s="238">
        <v>0</v>
      </c>
      <c r="T185" s="238">
        <f t="shared" si="249"/>
        <v>0</v>
      </c>
      <c r="U185" s="250">
        <f t="shared" si="250"/>
        <v>0</v>
      </c>
      <c r="V185" s="238">
        <f>H185+N185+T185</f>
        <v>0</v>
      </c>
      <c r="W185" s="36">
        <f t="shared" si="252"/>
        <v>0</v>
      </c>
    </row>
    <row r="186" spans="1:23" x14ac:dyDescent="0.3">
      <c r="A186" s="7" t="s">
        <v>341</v>
      </c>
      <c r="B186" s="8" t="s">
        <v>342</v>
      </c>
      <c r="C186" s="228">
        <f>SUM(C187:C189)</f>
        <v>0</v>
      </c>
      <c r="D186" s="228">
        <f>SUM(D187:D189)</f>
        <v>0</v>
      </c>
      <c r="E186" s="228">
        <f>SUM(E187:E189)</f>
        <v>0</v>
      </c>
      <c r="F186" s="228">
        <f>SUM(F187:F189)</f>
        <v>0</v>
      </c>
      <c r="G186" s="228">
        <f>SUM(G187:G189)</f>
        <v>0</v>
      </c>
      <c r="H186" s="228">
        <f t="shared" si="245"/>
        <v>0</v>
      </c>
      <c r="I186" s="36" t="str">
        <f t="shared" si="246"/>
        <v>-</v>
      </c>
      <c r="J186" s="228">
        <f t="shared" ref="J186:L186" si="253">SUM(J187:J189)</f>
        <v>0</v>
      </c>
      <c r="K186" s="228">
        <f t="shared" si="253"/>
        <v>0</v>
      </c>
      <c r="L186" s="228">
        <f t="shared" si="253"/>
        <v>0</v>
      </c>
      <c r="M186" s="228">
        <f t="shared" ref="M186" si="254">SUM(M187:M189)</f>
        <v>0</v>
      </c>
      <c r="N186" s="228">
        <f t="shared" si="247"/>
        <v>0</v>
      </c>
      <c r="O186" s="36" t="str">
        <f t="shared" si="248"/>
        <v>-</v>
      </c>
      <c r="P186" s="228">
        <f t="shared" ref="P186:Q186" si="255">SUM(P187:P189)</f>
        <v>0</v>
      </c>
      <c r="Q186" s="228">
        <f t="shared" si="255"/>
        <v>0</v>
      </c>
      <c r="R186" s="228">
        <f t="shared" ref="R186:S186" si="256">SUM(R187:R189)</f>
        <v>0</v>
      </c>
      <c r="S186" s="228">
        <f t="shared" si="256"/>
        <v>0</v>
      </c>
      <c r="T186" s="228">
        <f t="shared" si="249"/>
        <v>0</v>
      </c>
      <c r="U186" s="36" t="str">
        <f t="shared" si="250"/>
        <v>-</v>
      </c>
      <c r="V186" s="228">
        <f t="shared" ref="V186" si="257">S186</f>
        <v>0</v>
      </c>
      <c r="W186" s="36" t="str">
        <f t="shared" si="252"/>
        <v>-</v>
      </c>
    </row>
    <row r="187" spans="1:23" x14ac:dyDescent="0.3">
      <c r="A187" s="10" t="s">
        <v>343</v>
      </c>
      <c r="B187" s="11" t="s">
        <v>344</v>
      </c>
      <c r="C187" s="238">
        <v>0</v>
      </c>
      <c r="D187" s="238">
        <v>0</v>
      </c>
      <c r="E187" s="238">
        <v>0</v>
      </c>
      <c r="F187" s="238">
        <v>0</v>
      </c>
      <c r="G187" s="238">
        <v>0</v>
      </c>
      <c r="H187" s="238">
        <f t="shared" si="245"/>
        <v>0</v>
      </c>
      <c r="I187" s="36" t="str">
        <f t="shared" si="246"/>
        <v>-</v>
      </c>
      <c r="J187" s="238">
        <v>0</v>
      </c>
      <c r="K187" s="238">
        <v>0</v>
      </c>
      <c r="L187" s="238">
        <v>0</v>
      </c>
      <c r="M187" s="238">
        <v>0</v>
      </c>
      <c r="N187" s="238">
        <f t="shared" si="247"/>
        <v>0</v>
      </c>
      <c r="O187" s="36" t="str">
        <f t="shared" si="248"/>
        <v>-</v>
      </c>
      <c r="P187" s="238">
        <v>0</v>
      </c>
      <c r="Q187" s="238">
        <v>0</v>
      </c>
      <c r="R187" s="238">
        <v>0</v>
      </c>
      <c r="S187" s="238">
        <v>0</v>
      </c>
      <c r="T187" s="238">
        <f t="shared" si="249"/>
        <v>0</v>
      </c>
      <c r="U187" s="36" t="str">
        <f t="shared" si="250"/>
        <v>-</v>
      </c>
      <c r="V187" s="238">
        <f t="shared" ref="V187:V196" si="258">S187</f>
        <v>0</v>
      </c>
      <c r="W187" s="36" t="str">
        <f t="shared" si="252"/>
        <v>-</v>
      </c>
    </row>
    <row r="188" spans="1:23" x14ac:dyDescent="0.3">
      <c r="A188" s="10" t="s">
        <v>345</v>
      </c>
      <c r="B188" s="11" t="s">
        <v>346</v>
      </c>
      <c r="C188" s="238">
        <v>0</v>
      </c>
      <c r="D188" s="238">
        <v>0</v>
      </c>
      <c r="E188" s="238">
        <v>0</v>
      </c>
      <c r="F188" s="238">
        <v>0</v>
      </c>
      <c r="G188" s="238">
        <v>0</v>
      </c>
      <c r="H188" s="238">
        <f t="shared" si="245"/>
        <v>0</v>
      </c>
      <c r="I188" s="36" t="str">
        <f t="shared" si="246"/>
        <v>-</v>
      </c>
      <c r="J188" s="238">
        <v>0</v>
      </c>
      <c r="K188" s="238">
        <v>0</v>
      </c>
      <c r="L188" s="238">
        <v>0</v>
      </c>
      <c r="M188" s="238">
        <v>0</v>
      </c>
      <c r="N188" s="238">
        <f t="shared" si="247"/>
        <v>0</v>
      </c>
      <c r="O188" s="36" t="str">
        <f t="shared" si="248"/>
        <v>-</v>
      </c>
      <c r="P188" s="238">
        <v>0</v>
      </c>
      <c r="Q188" s="238">
        <v>0</v>
      </c>
      <c r="R188" s="238">
        <v>0</v>
      </c>
      <c r="S188" s="238">
        <v>0</v>
      </c>
      <c r="T188" s="238">
        <f t="shared" si="249"/>
        <v>0</v>
      </c>
      <c r="U188" s="36" t="str">
        <f t="shared" si="250"/>
        <v>-</v>
      </c>
      <c r="V188" s="238">
        <f t="shared" si="258"/>
        <v>0</v>
      </c>
      <c r="W188" s="36" t="str">
        <f t="shared" si="252"/>
        <v>-</v>
      </c>
    </row>
    <row r="189" spans="1:23" x14ac:dyDescent="0.3">
      <c r="A189" s="10" t="s">
        <v>347</v>
      </c>
      <c r="B189" s="11" t="s">
        <v>348</v>
      </c>
      <c r="C189" s="238">
        <v>0</v>
      </c>
      <c r="D189" s="238">
        <v>0</v>
      </c>
      <c r="E189" s="238">
        <v>0</v>
      </c>
      <c r="F189" s="238">
        <v>0</v>
      </c>
      <c r="G189" s="238">
        <v>0</v>
      </c>
      <c r="H189" s="238">
        <f t="shared" si="245"/>
        <v>0</v>
      </c>
      <c r="I189" s="36" t="str">
        <f t="shared" si="246"/>
        <v>-</v>
      </c>
      <c r="J189" s="238">
        <v>0</v>
      </c>
      <c r="K189" s="238">
        <v>0</v>
      </c>
      <c r="L189" s="238">
        <v>0</v>
      </c>
      <c r="M189" s="238">
        <v>0</v>
      </c>
      <c r="N189" s="238">
        <f t="shared" si="247"/>
        <v>0</v>
      </c>
      <c r="O189" s="36" t="str">
        <f t="shared" si="248"/>
        <v>-</v>
      </c>
      <c r="P189" s="238">
        <v>0</v>
      </c>
      <c r="Q189" s="238">
        <v>0</v>
      </c>
      <c r="R189" s="238">
        <v>0</v>
      </c>
      <c r="S189" s="238">
        <v>0</v>
      </c>
      <c r="T189" s="238">
        <f t="shared" si="249"/>
        <v>0</v>
      </c>
      <c r="U189" s="36" t="str">
        <f t="shared" si="250"/>
        <v>-</v>
      </c>
      <c r="V189" s="238">
        <f t="shared" si="258"/>
        <v>0</v>
      </c>
      <c r="W189" s="36" t="str">
        <f t="shared" si="252"/>
        <v>-</v>
      </c>
    </row>
    <row r="190" spans="1:23" x14ac:dyDescent="0.3">
      <c r="A190" s="7" t="s">
        <v>349</v>
      </c>
      <c r="B190" s="8" t="s">
        <v>350</v>
      </c>
      <c r="C190" s="241">
        <f>SUM(C191:C196)</f>
        <v>0</v>
      </c>
      <c r="D190" s="241">
        <f>SUM(D191:D196)</f>
        <v>12235603.74</v>
      </c>
      <c r="E190" s="241">
        <f>SUM(E191:E196)</f>
        <v>12774632.840000002</v>
      </c>
      <c r="F190" s="241">
        <f>SUM(F191:F196)</f>
        <v>12656626.789999999</v>
      </c>
      <c r="G190" s="241">
        <f t="shared" ref="G190" si="259">SUM(G191:G196)</f>
        <v>12690093.870000001</v>
      </c>
      <c r="H190" s="241">
        <f t="shared" si="245"/>
        <v>12690093.870000001</v>
      </c>
      <c r="I190" s="36" t="str">
        <f t="shared" si="246"/>
        <v>-</v>
      </c>
      <c r="J190" s="241">
        <f>SUM(J191:J196)</f>
        <v>12585212.99</v>
      </c>
      <c r="K190" s="241">
        <f t="shared" ref="K190:L190" si="260">SUM(K191:K196)</f>
        <v>12537717.85</v>
      </c>
      <c r="L190" s="241">
        <f t="shared" si="260"/>
        <v>12640637.959999999</v>
      </c>
      <c r="M190" s="241">
        <f t="shared" ref="M190" si="261">SUM(M191:M196)</f>
        <v>13064761.16</v>
      </c>
      <c r="N190" s="241">
        <f t="shared" si="247"/>
        <v>13064761.16</v>
      </c>
      <c r="O190" s="36" t="str">
        <f t="shared" si="248"/>
        <v>-</v>
      </c>
      <c r="P190" s="241">
        <f t="shared" ref="P190:Q190" si="262">SUM(P191:P196)</f>
        <v>13039302.82</v>
      </c>
      <c r="Q190" s="241">
        <f t="shared" si="262"/>
        <v>13088496.970000001</v>
      </c>
      <c r="R190" s="241">
        <f t="shared" ref="R190:S190" si="263">SUM(R191:R196)</f>
        <v>12803596.709999999</v>
      </c>
      <c r="S190" s="241">
        <f t="shared" si="263"/>
        <v>19755517.27</v>
      </c>
      <c r="T190" s="241">
        <f t="shared" si="249"/>
        <v>19755517.27</v>
      </c>
      <c r="U190" s="36" t="str">
        <f t="shared" si="250"/>
        <v>-</v>
      </c>
      <c r="V190" s="241">
        <f t="shared" si="258"/>
        <v>19755517.27</v>
      </c>
      <c r="W190" s="36" t="str">
        <f t="shared" si="252"/>
        <v>-</v>
      </c>
    </row>
    <row r="191" spans="1:23" x14ac:dyDescent="0.3">
      <c r="A191" s="10" t="s">
        <v>351</v>
      </c>
      <c r="B191" s="11" t="s">
        <v>352</v>
      </c>
      <c r="C191" s="238">
        <v>0</v>
      </c>
      <c r="D191" s="238">
        <f>Jan!K12+Jan!K22</f>
        <v>1941466.6</v>
      </c>
      <c r="E191" s="238">
        <f>Fev!L13+Fev!L23</f>
        <v>2739585.97</v>
      </c>
      <c r="F191" s="238">
        <f>Mar!K13+Mar!K23</f>
        <v>2967688.64</v>
      </c>
      <c r="G191" s="238">
        <f>Abr!L13+Abr!L23</f>
        <v>3025796.95</v>
      </c>
      <c r="H191" s="238">
        <f t="shared" si="245"/>
        <v>3025796.95</v>
      </c>
      <c r="I191" s="36" t="str">
        <f t="shared" si="246"/>
        <v>-</v>
      </c>
      <c r="J191" s="238">
        <f>Mai!K13+Mai!K22</f>
        <v>3329156.1</v>
      </c>
      <c r="K191" s="238">
        <f>Jun!K22+Jun!K13</f>
        <v>3365647.7399999998</v>
      </c>
      <c r="L191" s="238">
        <f>Jul!K11+Jul!K20</f>
        <v>3545638.4</v>
      </c>
      <c r="M191" s="238">
        <f>Ago!O11+Ago!O21</f>
        <v>3739195.02</v>
      </c>
      <c r="N191" s="238">
        <f t="shared" si="247"/>
        <v>3739195.02</v>
      </c>
      <c r="O191" s="36" t="str">
        <f t="shared" si="248"/>
        <v>-</v>
      </c>
      <c r="P191" s="238">
        <f>Set!N11+Set!N20</f>
        <v>3721420.23</v>
      </c>
      <c r="Q191" s="238">
        <f>Out!K11+Out!K20</f>
        <v>3767284.3</v>
      </c>
      <c r="R191" s="238">
        <f>Nov!K11+Nov!K20</f>
        <v>3465387.67</v>
      </c>
      <c r="S191" s="238">
        <f>Dez!K11+Dez!K21</f>
        <v>9853722.3699999992</v>
      </c>
      <c r="T191" s="238">
        <f t="shared" si="249"/>
        <v>9853722.3699999992</v>
      </c>
      <c r="U191" s="36" t="str">
        <f t="shared" si="250"/>
        <v>-</v>
      </c>
      <c r="V191" s="238">
        <f t="shared" si="258"/>
        <v>9853722.3699999992</v>
      </c>
      <c r="W191" s="36" t="str">
        <f t="shared" si="252"/>
        <v>-</v>
      </c>
    </row>
    <row r="192" spans="1:23" x14ac:dyDescent="0.3">
      <c r="A192" s="10" t="s">
        <v>353</v>
      </c>
      <c r="B192" s="11" t="s">
        <v>354</v>
      </c>
      <c r="C192" s="238">
        <v>0</v>
      </c>
      <c r="D192" s="238">
        <f>Jan!K15+Jan!K24</f>
        <v>5747382.2000000002</v>
      </c>
      <c r="E192" s="238">
        <f>Fev!L16+Fev!L25</f>
        <v>5776233.46</v>
      </c>
      <c r="F192" s="238">
        <f>Mar!K16+Mar!K25</f>
        <v>5795585.0300000003</v>
      </c>
      <c r="G192" s="238">
        <f>Abr!L16+Abr!L25</f>
        <v>5808929.6900000004</v>
      </c>
      <c r="H192" s="238">
        <f t="shared" si="245"/>
        <v>5808929.6900000004</v>
      </c>
      <c r="I192" s="36" t="str">
        <f t="shared" si="246"/>
        <v>-</v>
      </c>
      <c r="J192" s="238">
        <f>Mai!K16+Mai!K24</f>
        <v>5827863.4000000004</v>
      </c>
      <c r="K192" s="238">
        <f>Jun!K16+Jun!K24</f>
        <v>5870677.4500000002</v>
      </c>
      <c r="L192" s="238">
        <f>Jul!K14+Jul!K22</f>
        <v>5949281.0099999998</v>
      </c>
      <c r="M192" s="238">
        <f>Ago!O14+Ago!O23</f>
        <v>6029473.6299999999</v>
      </c>
      <c r="N192" s="238">
        <f t="shared" si="247"/>
        <v>6029473.6299999999</v>
      </c>
      <c r="O192" s="36" t="str">
        <f t="shared" si="248"/>
        <v>-</v>
      </c>
      <c r="P192" s="238">
        <f>Set!N14+Set!N22</f>
        <v>6106735.7400000002</v>
      </c>
      <c r="Q192" s="238">
        <f>Out!K14+Out!K22</f>
        <v>6216151.5199999996</v>
      </c>
      <c r="R192" s="238">
        <f>Nov!K14+Nov!K22</f>
        <v>6356174.8300000001</v>
      </c>
      <c r="S192" s="238">
        <f>Dez!K14+Dez!K23</f>
        <v>6502729.0999999996</v>
      </c>
      <c r="T192" s="238">
        <f t="shared" si="249"/>
        <v>6502729.0999999996</v>
      </c>
      <c r="U192" s="36" t="str">
        <f t="shared" si="250"/>
        <v>-</v>
      </c>
      <c r="V192" s="238">
        <f t="shared" si="258"/>
        <v>6502729.0999999996</v>
      </c>
      <c r="W192" s="36" t="str">
        <f t="shared" si="252"/>
        <v>-</v>
      </c>
    </row>
    <row r="193" spans="1:23" x14ac:dyDescent="0.3">
      <c r="A193" s="10" t="s">
        <v>355</v>
      </c>
      <c r="B193" s="11" t="s">
        <v>356</v>
      </c>
      <c r="C193" s="238">
        <v>0</v>
      </c>
      <c r="D193" s="238">
        <f>Jan!K17+Jan!K27</f>
        <v>2999578.35</v>
      </c>
      <c r="E193" s="238">
        <f>Fev!L18+Fev!L28</f>
        <v>2693423.56</v>
      </c>
      <c r="F193" s="238">
        <f>Mar!K18+Mar!K28</f>
        <v>2316042.81</v>
      </c>
      <c r="G193" s="238">
        <f>Abr!L18+Abr!L28</f>
        <v>2266778.41</v>
      </c>
      <c r="H193" s="238">
        <f t="shared" si="245"/>
        <v>2266778.41</v>
      </c>
      <c r="I193" s="36" t="str">
        <f t="shared" si="246"/>
        <v>-</v>
      </c>
      <c r="J193" s="238">
        <f>Mai!K19+Mai!K28</f>
        <v>1861635.25</v>
      </c>
      <c r="K193" s="238">
        <f>Jun!K27</f>
        <v>1722598.65</v>
      </c>
      <c r="L193" s="238">
        <f>Jul!K26</f>
        <v>1553621.27</v>
      </c>
      <c r="M193" s="238">
        <f>Ago!O27</f>
        <v>1689871.43</v>
      </c>
      <c r="N193" s="238">
        <f t="shared" si="247"/>
        <v>1689871.43</v>
      </c>
      <c r="O193" s="36" t="str">
        <f t="shared" si="248"/>
        <v>-</v>
      </c>
      <c r="P193" s="238">
        <f>Set!N26</f>
        <v>1590522.37</v>
      </c>
      <c r="Q193" s="238">
        <f>Out!K25</f>
        <v>1469287.1</v>
      </c>
      <c r="R193" s="238">
        <f>Nov!K25</f>
        <v>1335085.79</v>
      </c>
      <c r="S193" s="238">
        <f>Dez!K26</f>
        <v>1651995.11</v>
      </c>
      <c r="T193" s="238">
        <f t="shared" si="249"/>
        <v>1651995.11</v>
      </c>
      <c r="U193" s="36" t="str">
        <f t="shared" si="250"/>
        <v>-</v>
      </c>
      <c r="V193" s="238">
        <f t="shared" si="258"/>
        <v>1651995.11</v>
      </c>
      <c r="W193" s="36" t="str">
        <f t="shared" si="252"/>
        <v>-</v>
      </c>
    </row>
    <row r="194" spans="1:23" x14ac:dyDescent="0.3">
      <c r="A194" s="10" t="s">
        <v>357</v>
      </c>
      <c r="B194" s="11" t="s">
        <v>358</v>
      </c>
      <c r="C194" s="238">
        <v>0</v>
      </c>
      <c r="D194" s="238">
        <f>Jan!K13+Jan!K25</f>
        <v>616862.72000000009</v>
      </c>
      <c r="E194" s="238">
        <f>Fev!L14+Fev!L26</f>
        <v>617348.80000000005</v>
      </c>
      <c r="F194" s="238">
        <f>Mar!K14+Mar!K26</f>
        <v>618718.54</v>
      </c>
      <c r="G194" s="238">
        <f>Abr!L14+Abr!L26</f>
        <v>619817.18000000005</v>
      </c>
      <c r="H194" s="238">
        <f t="shared" si="245"/>
        <v>619817.18000000005</v>
      </c>
      <c r="I194" s="36" t="str">
        <f t="shared" si="246"/>
        <v>-</v>
      </c>
      <c r="J194" s="238">
        <f>Mai!K14+Mai!K25</f>
        <v>620467.72000000009</v>
      </c>
      <c r="K194" s="238">
        <f>Jun!K14+Jun!K25</f>
        <v>622386.91</v>
      </c>
      <c r="L194" s="238">
        <f>Jul!K12+Jul!K23</f>
        <v>624729.5</v>
      </c>
      <c r="M194" s="238">
        <f>Ago!O12+Ago!O24</f>
        <v>627384.92000000004</v>
      </c>
      <c r="N194" s="238">
        <f t="shared" si="247"/>
        <v>627384.92000000004</v>
      </c>
      <c r="O194" s="36" t="str">
        <f t="shared" si="248"/>
        <v>-</v>
      </c>
      <c r="P194" s="238">
        <f>Set!N12+Set!N23</f>
        <v>630140.9800000001</v>
      </c>
      <c r="Q194" s="238">
        <f>Out!K12+Out!K23</f>
        <v>633183.07000000007</v>
      </c>
      <c r="R194" s="238">
        <f>Nov!K12+Nov!K23</f>
        <v>634504.27</v>
      </c>
      <c r="S194" s="238">
        <f>Dez!K12+Dez!K24</f>
        <v>639357.12</v>
      </c>
      <c r="T194" s="238">
        <f t="shared" si="249"/>
        <v>639357.12</v>
      </c>
      <c r="U194" s="36" t="str">
        <f t="shared" si="250"/>
        <v>-</v>
      </c>
      <c r="V194" s="238">
        <f t="shared" si="258"/>
        <v>639357.12</v>
      </c>
      <c r="W194" s="36" t="str">
        <f t="shared" si="252"/>
        <v>-</v>
      </c>
    </row>
    <row r="195" spans="1:23" x14ac:dyDescent="0.3">
      <c r="A195" s="10" t="s">
        <v>359</v>
      </c>
      <c r="B195" s="11" t="s">
        <v>360</v>
      </c>
      <c r="C195" s="238">
        <v>0</v>
      </c>
      <c r="D195" s="238">
        <f>Jan!K14+Jan!K23</f>
        <v>930313.87</v>
      </c>
      <c r="E195" s="238">
        <f>Fev!L15+Fev!L24</f>
        <v>948041.05</v>
      </c>
      <c r="F195" s="238">
        <f>Mar!K15+Mar!K24</f>
        <v>958591.7699999999</v>
      </c>
      <c r="G195" s="238">
        <f>Abr!L15+Abr!L24</f>
        <v>968771.64</v>
      </c>
      <c r="H195" s="238">
        <f t="shared" si="245"/>
        <v>968771.64</v>
      </c>
      <c r="I195" s="36" t="str">
        <f t="shared" si="246"/>
        <v>-</v>
      </c>
      <c r="J195" s="238">
        <f>Mai!K15+Mai!K23</f>
        <v>946090.5199999999</v>
      </c>
      <c r="K195" s="238">
        <f>Jun!K15+Jun!K23</f>
        <v>956407.10000000009</v>
      </c>
      <c r="L195" s="238">
        <f>Jul!K13+Jul!K21</f>
        <v>967367.78</v>
      </c>
      <c r="M195" s="238">
        <f>Ago!O13+Ago!O22</f>
        <v>978836.16</v>
      </c>
      <c r="N195" s="238">
        <f t="shared" ref="N195" si="264">M195</f>
        <v>978836.16</v>
      </c>
      <c r="O195" s="36" t="str">
        <f t="shared" si="248"/>
        <v>-</v>
      </c>
      <c r="P195" s="238">
        <f>Set!N13+Set!N21</f>
        <v>990483.5</v>
      </c>
      <c r="Q195" s="238">
        <f>Out!K13+Out!K21</f>
        <v>1002590.98</v>
      </c>
      <c r="R195" s="238">
        <f>Nov!K13+Nov!K21</f>
        <v>1012444.1499999999</v>
      </c>
      <c r="S195" s="238">
        <f>Dez!K13+Dez!K22</f>
        <v>1107713.57</v>
      </c>
      <c r="T195" s="238">
        <f t="shared" si="249"/>
        <v>1107713.57</v>
      </c>
      <c r="U195" s="36" t="str">
        <f t="shared" si="250"/>
        <v>-</v>
      </c>
      <c r="V195" s="238">
        <f t="shared" si="258"/>
        <v>1107713.57</v>
      </c>
      <c r="W195" s="36" t="str">
        <f t="shared" si="252"/>
        <v>-</v>
      </c>
    </row>
    <row r="196" spans="1:23" x14ac:dyDescent="0.3">
      <c r="A196" s="10" t="s">
        <v>361</v>
      </c>
      <c r="B196" s="11" t="s">
        <v>362</v>
      </c>
      <c r="C196" s="238">
        <v>0</v>
      </c>
      <c r="D196" s="238">
        <v>0</v>
      </c>
      <c r="E196" s="238">
        <v>0</v>
      </c>
      <c r="F196" s="238">
        <v>0</v>
      </c>
      <c r="G196" s="238">
        <v>0</v>
      </c>
      <c r="H196" s="238">
        <f t="shared" si="245"/>
        <v>0</v>
      </c>
      <c r="I196" s="36" t="str">
        <f t="shared" si="246"/>
        <v>-</v>
      </c>
      <c r="J196" s="238">
        <v>0</v>
      </c>
      <c r="K196" s="238">
        <v>0</v>
      </c>
      <c r="L196" s="238">
        <v>0</v>
      </c>
      <c r="M196" s="238">
        <v>0</v>
      </c>
      <c r="N196" s="238">
        <f>M196</f>
        <v>0</v>
      </c>
      <c r="O196" s="36" t="str">
        <f t="shared" si="248"/>
        <v>-</v>
      </c>
      <c r="P196" s="238">
        <v>0</v>
      </c>
      <c r="Q196" s="238">
        <v>0</v>
      </c>
      <c r="R196" s="238">
        <v>0</v>
      </c>
      <c r="S196" s="238">
        <v>0</v>
      </c>
      <c r="T196" s="238">
        <f t="shared" si="249"/>
        <v>0</v>
      </c>
      <c r="U196" s="36" t="str">
        <f t="shared" si="250"/>
        <v>-</v>
      </c>
      <c r="V196" s="238">
        <f t="shared" si="258"/>
        <v>0</v>
      </c>
      <c r="W196" s="36" t="str">
        <f t="shared" si="252"/>
        <v>-</v>
      </c>
    </row>
    <row r="198" spans="1:23" x14ac:dyDescent="0.3">
      <c r="D198" s="242">
        <f>D178-Jan!K175</f>
        <v>0</v>
      </c>
      <c r="E198" s="242">
        <f>E178-Fev!L176</f>
        <v>0</v>
      </c>
      <c r="F198" s="242">
        <f>F178-Mar!K170</f>
        <v>0</v>
      </c>
      <c r="G198" s="242">
        <f>G178-Abr!L166</f>
        <v>0</v>
      </c>
      <c r="H198" s="242"/>
      <c r="J198" s="242">
        <f>J178-Mai!K165</f>
        <v>0</v>
      </c>
      <c r="K198" s="242">
        <f>K178-Jun!K168</f>
        <v>0</v>
      </c>
      <c r="L198" s="242">
        <f>L178-Jul!K170</f>
        <v>0</v>
      </c>
      <c r="M198" s="242">
        <f>M178-Ago!O172</f>
        <v>0</v>
      </c>
      <c r="N198" s="242"/>
      <c r="P198" s="242">
        <f>P178-Set!N168</f>
        <v>0</v>
      </c>
      <c r="Q198" s="242">
        <f>Q178-Out!K170</f>
        <v>0</v>
      </c>
      <c r="R198" s="242">
        <f>R178-Nov!K169</f>
        <v>0</v>
      </c>
      <c r="S198" s="242">
        <f>S178-Dez!K176</f>
        <v>0</v>
      </c>
      <c r="T198" s="242"/>
      <c r="V198" s="242"/>
    </row>
  </sheetData>
  <phoneticPr fontId="42" type="noConversion"/>
  <printOptions horizontalCentered="1" verticalCentered="1"/>
  <pageMargins left="0" right="0" top="0.55118110236220474" bottom="0" header="0.31496062992125984" footer="0.31496062992125984"/>
  <pageSetup paperSize="8" scale="70" fitToHeight="5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427"/>
  <sheetViews>
    <sheetView zoomScale="130" zoomScaleNormal="130" workbookViewId="0">
      <selection activeCell="L60" sqref="L60:L63"/>
    </sheetView>
  </sheetViews>
  <sheetFormatPr defaultRowHeight="14.4" x14ac:dyDescent="0.3"/>
  <cols>
    <col min="1" max="1" width="13.88671875" style="100" customWidth="1"/>
    <col min="2" max="2" width="2.33203125" style="100" customWidth="1"/>
    <col min="3" max="6" width="1.33203125" style="100" customWidth="1"/>
    <col min="7" max="7" width="0.88671875" style="100" customWidth="1"/>
    <col min="8" max="8" width="33.88671875" style="100" customWidth="1"/>
    <col min="9" max="9" width="13.33203125" style="100" bestFit="1" customWidth="1"/>
    <col min="10" max="11" width="11.44140625" style="100" bestFit="1" customWidth="1"/>
    <col min="12" max="13" width="12.33203125" style="100" bestFit="1" customWidth="1"/>
    <col min="14" max="256" width="9.109375" style="100"/>
    <col min="257" max="257" width="13.88671875" style="100" customWidth="1"/>
    <col min="258" max="258" width="2.33203125" style="100" customWidth="1"/>
    <col min="259" max="262" width="1.33203125" style="100" customWidth="1"/>
    <col min="263" max="263" width="0.88671875" style="100" customWidth="1"/>
    <col min="264" max="264" width="33.88671875" style="100" customWidth="1"/>
    <col min="265" max="265" width="13.33203125" style="100" bestFit="1" customWidth="1"/>
    <col min="266" max="267" width="11.44140625" style="100" bestFit="1" customWidth="1"/>
    <col min="268" max="269" width="12.33203125" style="100" bestFit="1" customWidth="1"/>
    <col min="270" max="512" width="9.109375" style="100"/>
    <col min="513" max="513" width="13.88671875" style="100" customWidth="1"/>
    <col min="514" max="514" width="2.33203125" style="100" customWidth="1"/>
    <col min="515" max="518" width="1.33203125" style="100" customWidth="1"/>
    <col min="519" max="519" width="0.88671875" style="100" customWidth="1"/>
    <col min="520" max="520" width="33.88671875" style="100" customWidth="1"/>
    <col min="521" max="521" width="13.33203125" style="100" bestFit="1" customWidth="1"/>
    <col min="522" max="523" width="11.44140625" style="100" bestFit="1" customWidth="1"/>
    <col min="524" max="525" width="12.33203125" style="100" bestFit="1" customWidth="1"/>
    <col min="526" max="768" width="9.109375" style="100"/>
    <col min="769" max="769" width="13.88671875" style="100" customWidth="1"/>
    <col min="770" max="770" width="2.33203125" style="100" customWidth="1"/>
    <col min="771" max="774" width="1.33203125" style="100" customWidth="1"/>
    <col min="775" max="775" width="0.88671875" style="100" customWidth="1"/>
    <col min="776" max="776" width="33.88671875" style="100" customWidth="1"/>
    <col min="777" max="777" width="13.33203125" style="100" bestFit="1" customWidth="1"/>
    <col min="778" max="779" width="11.44140625" style="100" bestFit="1" customWidth="1"/>
    <col min="780" max="781" width="12.33203125" style="100" bestFit="1" customWidth="1"/>
    <col min="782" max="1024" width="9.109375" style="100"/>
    <col min="1025" max="1025" width="13.88671875" style="100" customWidth="1"/>
    <col min="1026" max="1026" width="2.33203125" style="100" customWidth="1"/>
    <col min="1027" max="1030" width="1.33203125" style="100" customWidth="1"/>
    <col min="1031" max="1031" width="0.88671875" style="100" customWidth="1"/>
    <col min="1032" max="1032" width="33.88671875" style="100" customWidth="1"/>
    <col min="1033" max="1033" width="13.33203125" style="100" bestFit="1" customWidth="1"/>
    <col min="1034" max="1035" width="11.44140625" style="100" bestFit="1" customWidth="1"/>
    <col min="1036" max="1037" width="12.33203125" style="100" bestFit="1" customWidth="1"/>
    <col min="1038" max="1280" width="9.109375" style="100"/>
    <col min="1281" max="1281" width="13.88671875" style="100" customWidth="1"/>
    <col min="1282" max="1282" width="2.33203125" style="100" customWidth="1"/>
    <col min="1283" max="1286" width="1.33203125" style="100" customWidth="1"/>
    <col min="1287" max="1287" width="0.88671875" style="100" customWidth="1"/>
    <col min="1288" max="1288" width="33.88671875" style="100" customWidth="1"/>
    <col min="1289" max="1289" width="13.33203125" style="100" bestFit="1" customWidth="1"/>
    <col min="1290" max="1291" width="11.44140625" style="100" bestFit="1" customWidth="1"/>
    <col min="1292" max="1293" width="12.33203125" style="100" bestFit="1" customWidth="1"/>
    <col min="1294" max="1536" width="9.109375" style="100"/>
    <col min="1537" max="1537" width="13.88671875" style="100" customWidth="1"/>
    <col min="1538" max="1538" width="2.33203125" style="100" customWidth="1"/>
    <col min="1539" max="1542" width="1.33203125" style="100" customWidth="1"/>
    <col min="1543" max="1543" width="0.88671875" style="100" customWidth="1"/>
    <col min="1544" max="1544" width="33.88671875" style="100" customWidth="1"/>
    <col min="1545" max="1545" width="13.33203125" style="100" bestFit="1" customWidth="1"/>
    <col min="1546" max="1547" width="11.44140625" style="100" bestFit="1" customWidth="1"/>
    <col min="1548" max="1549" width="12.33203125" style="100" bestFit="1" customWidth="1"/>
    <col min="1550" max="1792" width="9.109375" style="100"/>
    <col min="1793" max="1793" width="13.88671875" style="100" customWidth="1"/>
    <col min="1794" max="1794" width="2.33203125" style="100" customWidth="1"/>
    <col min="1795" max="1798" width="1.33203125" style="100" customWidth="1"/>
    <col min="1799" max="1799" width="0.88671875" style="100" customWidth="1"/>
    <col min="1800" max="1800" width="33.88671875" style="100" customWidth="1"/>
    <col min="1801" max="1801" width="13.33203125" style="100" bestFit="1" customWidth="1"/>
    <col min="1802" max="1803" width="11.44140625" style="100" bestFit="1" customWidth="1"/>
    <col min="1804" max="1805" width="12.33203125" style="100" bestFit="1" customWidth="1"/>
    <col min="1806" max="2048" width="9.109375" style="100"/>
    <col min="2049" max="2049" width="13.88671875" style="100" customWidth="1"/>
    <col min="2050" max="2050" width="2.33203125" style="100" customWidth="1"/>
    <col min="2051" max="2054" width="1.33203125" style="100" customWidth="1"/>
    <col min="2055" max="2055" width="0.88671875" style="100" customWidth="1"/>
    <col min="2056" max="2056" width="33.88671875" style="100" customWidth="1"/>
    <col min="2057" max="2057" width="13.33203125" style="100" bestFit="1" customWidth="1"/>
    <col min="2058" max="2059" width="11.44140625" style="100" bestFit="1" customWidth="1"/>
    <col min="2060" max="2061" width="12.33203125" style="100" bestFit="1" customWidth="1"/>
    <col min="2062" max="2304" width="9.109375" style="100"/>
    <col min="2305" max="2305" width="13.88671875" style="100" customWidth="1"/>
    <col min="2306" max="2306" width="2.33203125" style="100" customWidth="1"/>
    <col min="2307" max="2310" width="1.33203125" style="100" customWidth="1"/>
    <col min="2311" max="2311" width="0.88671875" style="100" customWidth="1"/>
    <col min="2312" max="2312" width="33.88671875" style="100" customWidth="1"/>
    <col min="2313" max="2313" width="13.33203125" style="100" bestFit="1" customWidth="1"/>
    <col min="2314" max="2315" width="11.44140625" style="100" bestFit="1" customWidth="1"/>
    <col min="2316" max="2317" width="12.33203125" style="100" bestFit="1" customWidth="1"/>
    <col min="2318" max="2560" width="9.109375" style="100"/>
    <col min="2561" max="2561" width="13.88671875" style="100" customWidth="1"/>
    <col min="2562" max="2562" width="2.33203125" style="100" customWidth="1"/>
    <col min="2563" max="2566" width="1.33203125" style="100" customWidth="1"/>
    <col min="2567" max="2567" width="0.88671875" style="100" customWidth="1"/>
    <col min="2568" max="2568" width="33.88671875" style="100" customWidth="1"/>
    <col min="2569" max="2569" width="13.33203125" style="100" bestFit="1" customWidth="1"/>
    <col min="2570" max="2571" width="11.44140625" style="100" bestFit="1" customWidth="1"/>
    <col min="2572" max="2573" width="12.33203125" style="100" bestFit="1" customWidth="1"/>
    <col min="2574" max="2816" width="9.109375" style="100"/>
    <col min="2817" max="2817" width="13.88671875" style="100" customWidth="1"/>
    <col min="2818" max="2818" width="2.33203125" style="100" customWidth="1"/>
    <col min="2819" max="2822" width="1.33203125" style="100" customWidth="1"/>
    <col min="2823" max="2823" width="0.88671875" style="100" customWidth="1"/>
    <col min="2824" max="2824" width="33.88671875" style="100" customWidth="1"/>
    <col min="2825" max="2825" width="13.33203125" style="100" bestFit="1" customWidth="1"/>
    <col min="2826" max="2827" width="11.44140625" style="100" bestFit="1" customWidth="1"/>
    <col min="2828" max="2829" width="12.33203125" style="100" bestFit="1" customWidth="1"/>
    <col min="2830" max="3072" width="9.109375" style="100"/>
    <col min="3073" max="3073" width="13.88671875" style="100" customWidth="1"/>
    <col min="3074" max="3074" width="2.33203125" style="100" customWidth="1"/>
    <col min="3075" max="3078" width="1.33203125" style="100" customWidth="1"/>
    <col min="3079" max="3079" width="0.88671875" style="100" customWidth="1"/>
    <col min="3080" max="3080" width="33.88671875" style="100" customWidth="1"/>
    <col min="3081" max="3081" width="13.33203125" style="100" bestFit="1" customWidth="1"/>
    <col min="3082" max="3083" width="11.44140625" style="100" bestFit="1" customWidth="1"/>
    <col min="3084" max="3085" width="12.33203125" style="100" bestFit="1" customWidth="1"/>
    <col min="3086" max="3328" width="9.109375" style="100"/>
    <col min="3329" max="3329" width="13.88671875" style="100" customWidth="1"/>
    <col min="3330" max="3330" width="2.33203125" style="100" customWidth="1"/>
    <col min="3331" max="3334" width="1.33203125" style="100" customWidth="1"/>
    <col min="3335" max="3335" width="0.88671875" style="100" customWidth="1"/>
    <col min="3336" max="3336" width="33.88671875" style="100" customWidth="1"/>
    <col min="3337" max="3337" width="13.33203125" style="100" bestFit="1" customWidth="1"/>
    <col min="3338" max="3339" width="11.44140625" style="100" bestFit="1" customWidth="1"/>
    <col min="3340" max="3341" width="12.33203125" style="100" bestFit="1" customWidth="1"/>
    <col min="3342" max="3584" width="9.109375" style="100"/>
    <col min="3585" max="3585" width="13.88671875" style="100" customWidth="1"/>
    <col min="3586" max="3586" width="2.33203125" style="100" customWidth="1"/>
    <col min="3587" max="3590" width="1.33203125" style="100" customWidth="1"/>
    <col min="3591" max="3591" width="0.88671875" style="100" customWidth="1"/>
    <col min="3592" max="3592" width="33.88671875" style="100" customWidth="1"/>
    <col min="3593" max="3593" width="13.33203125" style="100" bestFit="1" customWidth="1"/>
    <col min="3594" max="3595" width="11.44140625" style="100" bestFit="1" customWidth="1"/>
    <col min="3596" max="3597" width="12.33203125" style="100" bestFit="1" customWidth="1"/>
    <col min="3598" max="3840" width="9.109375" style="100"/>
    <col min="3841" max="3841" width="13.88671875" style="100" customWidth="1"/>
    <col min="3842" max="3842" width="2.33203125" style="100" customWidth="1"/>
    <col min="3843" max="3846" width="1.33203125" style="100" customWidth="1"/>
    <col min="3847" max="3847" width="0.88671875" style="100" customWidth="1"/>
    <col min="3848" max="3848" width="33.88671875" style="100" customWidth="1"/>
    <col min="3849" max="3849" width="13.33203125" style="100" bestFit="1" customWidth="1"/>
    <col min="3850" max="3851" width="11.44140625" style="100" bestFit="1" customWidth="1"/>
    <col min="3852" max="3853" width="12.33203125" style="100" bestFit="1" customWidth="1"/>
    <col min="3854" max="4096" width="9.109375" style="100"/>
    <col min="4097" max="4097" width="13.88671875" style="100" customWidth="1"/>
    <col min="4098" max="4098" width="2.33203125" style="100" customWidth="1"/>
    <col min="4099" max="4102" width="1.33203125" style="100" customWidth="1"/>
    <col min="4103" max="4103" width="0.88671875" style="100" customWidth="1"/>
    <col min="4104" max="4104" width="33.88671875" style="100" customWidth="1"/>
    <col min="4105" max="4105" width="13.33203125" style="100" bestFit="1" customWidth="1"/>
    <col min="4106" max="4107" width="11.44140625" style="100" bestFit="1" customWidth="1"/>
    <col min="4108" max="4109" width="12.33203125" style="100" bestFit="1" customWidth="1"/>
    <col min="4110" max="4352" width="9.109375" style="100"/>
    <col min="4353" max="4353" width="13.88671875" style="100" customWidth="1"/>
    <col min="4354" max="4354" width="2.33203125" style="100" customWidth="1"/>
    <col min="4355" max="4358" width="1.33203125" style="100" customWidth="1"/>
    <col min="4359" max="4359" width="0.88671875" style="100" customWidth="1"/>
    <col min="4360" max="4360" width="33.88671875" style="100" customWidth="1"/>
    <col min="4361" max="4361" width="13.33203125" style="100" bestFit="1" customWidth="1"/>
    <col min="4362" max="4363" width="11.44140625" style="100" bestFit="1" customWidth="1"/>
    <col min="4364" max="4365" width="12.33203125" style="100" bestFit="1" customWidth="1"/>
    <col min="4366" max="4608" width="9.109375" style="100"/>
    <col min="4609" max="4609" width="13.88671875" style="100" customWidth="1"/>
    <col min="4610" max="4610" width="2.33203125" style="100" customWidth="1"/>
    <col min="4611" max="4614" width="1.33203125" style="100" customWidth="1"/>
    <col min="4615" max="4615" width="0.88671875" style="100" customWidth="1"/>
    <col min="4616" max="4616" width="33.88671875" style="100" customWidth="1"/>
    <col min="4617" max="4617" width="13.33203125" style="100" bestFit="1" customWidth="1"/>
    <col min="4618" max="4619" width="11.44140625" style="100" bestFit="1" customWidth="1"/>
    <col min="4620" max="4621" width="12.33203125" style="100" bestFit="1" customWidth="1"/>
    <col min="4622" max="4864" width="9.109375" style="100"/>
    <col min="4865" max="4865" width="13.88671875" style="100" customWidth="1"/>
    <col min="4866" max="4866" width="2.33203125" style="100" customWidth="1"/>
    <col min="4867" max="4870" width="1.33203125" style="100" customWidth="1"/>
    <col min="4871" max="4871" width="0.88671875" style="100" customWidth="1"/>
    <col min="4872" max="4872" width="33.88671875" style="100" customWidth="1"/>
    <col min="4873" max="4873" width="13.33203125" style="100" bestFit="1" customWidth="1"/>
    <col min="4874" max="4875" width="11.44140625" style="100" bestFit="1" customWidth="1"/>
    <col min="4876" max="4877" width="12.33203125" style="100" bestFit="1" customWidth="1"/>
    <col min="4878" max="5120" width="9.109375" style="100"/>
    <col min="5121" max="5121" width="13.88671875" style="100" customWidth="1"/>
    <col min="5122" max="5122" width="2.33203125" style="100" customWidth="1"/>
    <col min="5123" max="5126" width="1.33203125" style="100" customWidth="1"/>
    <col min="5127" max="5127" width="0.88671875" style="100" customWidth="1"/>
    <col min="5128" max="5128" width="33.88671875" style="100" customWidth="1"/>
    <col min="5129" max="5129" width="13.33203125" style="100" bestFit="1" customWidth="1"/>
    <col min="5130" max="5131" width="11.44140625" style="100" bestFit="1" customWidth="1"/>
    <col min="5132" max="5133" width="12.33203125" style="100" bestFit="1" customWidth="1"/>
    <col min="5134" max="5376" width="9.109375" style="100"/>
    <col min="5377" max="5377" width="13.88671875" style="100" customWidth="1"/>
    <col min="5378" max="5378" width="2.33203125" style="100" customWidth="1"/>
    <col min="5379" max="5382" width="1.33203125" style="100" customWidth="1"/>
    <col min="5383" max="5383" width="0.88671875" style="100" customWidth="1"/>
    <col min="5384" max="5384" width="33.88671875" style="100" customWidth="1"/>
    <col min="5385" max="5385" width="13.33203125" style="100" bestFit="1" customWidth="1"/>
    <col min="5386" max="5387" width="11.44140625" style="100" bestFit="1" customWidth="1"/>
    <col min="5388" max="5389" width="12.33203125" style="100" bestFit="1" customWidth="1"/>
    <col min="5390" max="5632" width="9.109375" style="100"/>
    <col min="5633" max="5633" width="13.88671875" style="100" customWidth="1"/>
    <col min="5634" max="5634" width="2.33203125" style="100" customWidth="1"/>
    <col min="5635" max="5638" width="1.33203125" style="100" customWidth="1"/>
    <col min="5639" max="5639" width="0.88671875" style="100" customWidth="1"/>
    <col min="5640" max="5640" width="33.88671875" style="100" customWidth="1"/>
    <col min="5641" max="5641" width="13.33203125" style="100" bestFit="1" customWidth="1"/>
    <col min="5642" max="5643" width="11.44140625" style="100" bestFit="1" customWidth="1"/>
    <col min="5644" max="5645" width="12.33203125" style="100" bestFit="1" customWidth="1"/>
    <col min="5646" max="5888" width="9.109375" style="100"/>
    <col min="5889" max="5889" width="13.88671875" style="100" customWidth="1"/>
    <col min="5890" max="5890" width="2.33203125" style="100" customWidth="1"/>
    <col min="5891" max="5894" width="1.33203125" style="100" customWidth="1"/>
    <col min="5895" max="5895" width="0.88671875" style="100" customWidth="1"/>
    <col min="5896" max="5896" width="33.88671875" style="100" customWidth="1"/>
    <col min="5897" max="5897" width="13.33203125" style="100" bestFit="1" customWidth="1"/>
    <col min="5898" max="5899" width="11.44140625" style="100" bestFit="1" customWidth="1"/>
    <col min="5900" max="5901" width="12.33203125" style="100" bestFit="1" customWidth="1"/>
    <col min="5902" max="6144" width="9.109375" style="100"/>
    <col min="6145" max="6145" width="13.88671875" style="100" customWidth="1"/>
    <col min="6146" max="6146" width="2.33203125" style="100" customWidth="1"/>
    <col min="6147" max="6150" width="1.33203125" style="100" customWidth="1"/>
    <col min="6151" max="6151" width="0.88671875" style="100" customWidth="1"/>
    <col min="6152" max="6152" width="33.88671875" style="100" customWidth="1"/>
    <col min="6153" max="6153" width="13.33203125" style="100" bestFit="1" customWidth="1"/>
    <col min="6154" max="6155" width="11.44140625" style="100" bestFit="1" customWidth="1"/>
    <col min="6156" max="6157" width="12.33203125" style="100" bestFit="1" customWidth="1"/>
    <col min="6158" max="6400" width="9.109375" style="100"/>
    <col min="6401" max="6401" width="13.88671875" style="100" customWidth="1"/>
    <col min="6402" max="6402" width="2.33203125" style="100" customWidth="1"/>
    <col min="6403" max="6406" width="1.33203125" style="100" customWidth="1"/>
    <col min="6407" max="6407" width="0.88671875" style="100" customWidth="1"/>
    <col min="6408" max="6408" width="33.88671875" style="100" customWidth="1"/>
    <col min="6409" max="6409" width="13.33203125" style="100" bestFit="1" customWidth="1"/>
    <col min="6410" max="6411" width="11.44140625" style="100" bestFit="1" customWidth="1"/>
    <col min="6412" max="6413" width="12.33203125" style="100" bestFit="1" customWidth="1"/>
    <col min="6414" max="6656" width="9.109375" style="100"/>
    <col min="6657" max="6657" width="13.88671875" style="100" customWidth="1"/>
    <col min="6658" max="6658" width="2.33203125" style="100" customWidth="1"/>
    <col min="6659" max="6662" width="1.33203125" style="100" customWidth="1"/>
    <col min="6663" max="6663" width="0.88671875" style="100" customWidth="1"/>
    <col min="6664" max="6664" width="33.88671875" style="100" customWidth="1"/>
    <col min="6665" max="6665" width="13.33203125" style="100" bestFit="1" customWidth="1"/>
    <col min="6666" max="6667" width="11.44140625" style="100" bestFit="1" customWidth="1"/>
    <col min="6668" max="6669" width="12.33203125" style="100" bestFit="1" customWidth="1"/>
    <col min="6670" max="6912" width="9.109375" style="100"/>
    <col min="6913" max="6913" width="13.88671875" style="100" customWidth="1"/>
    <col min="6914" max="6914" width="2.33203125" style="100" customWidth="1"/>
    <col min="6915" max="6918" width="1.33203125" style="100" customWidth="1"/>
    <col min="6919" max="6919" width="0.88671875" style="100" customWidth="1"/>
    <col min="6920" max="6920" width="33.88671875" style="100" customWidth="1"/>
    <col min="6921" max="6921" width="13.33203125" style="100" bestFit="1" customWidth="1"/>
    <col min="6922" max="6923" width="11.44140625" style="100" bestFit="1" customWidth="1"/>
    <col min="6924" max="6925" width="12.33203125" style="100" bestFit="1" customWidth="1"/>
    <col min="6926" max="7168" width="9.109375" style="100"/>
    <col min="7169" max="7169" width="13.88671875" style="100" customWidth="1"/>
    <col min="7170" max="7170" width="2.33203125" style="100" customWidth="1"/>
    <col min="7171" max="7174" width="1.33203125" style="100" customWidth="1"/>
    <col min="7175" max="7175" width="0.88671875" style="100" customWidth="1"/>
    <col min="7176" max="7176" width="33.88671875" style="100" customWidth="1"/>
    <col min="7177" max="7177" width="13.33203125" style="100" bestFit="1" customWidth="1"/>
    <col min="7178" max="7179" width="11.44140625" style="100" bestFit="1" customWidth="1"/>
    <col min="7180" max="7181" width="12.33203125" style="100" bestFit="1" customWidth="1"/>
    <col min="7182" max="7424" width="9.109375" style="100"/>
    <col min="7425" max="7425" width="13.88671875" style="100" customWidth="1"/>
    <col min="7426" max="7426" width="2.33203125" style="100" customWidth="1"/>
    <col min="7427" max="7430" width="1.33203125" style="100" customWidth="1"/>
    <col min="7431" max="7431" width="0.88671875" style="100" customWidth="1"/>
    <col min="7432" max="7432" width="33.88671875" style="100" customWidth="1"/>
    <col min="7433" max="7433" width="13.33203125" style="100" bestFit="1" customWidth="1"/>
    <col min="7434" max="7435" width="11.44140625" style="100" bestFit="1" customWidth="1"/>
    <col min="7436" max="7437" width="12.33203125" style="100" bestFit="1" customWidth="1"/>
    <col min="7438" max="7680" width="9.109375" style="100"/>
    <col min="7681" max="7681" width="13.88671875" style="100" customWidth="1"/>
    <col min="7682" max="7682" width="2.33203125" style="100" customWidth="1"/>
    <col min="7683" max="7686" width="1.33203125" style="100" customWidth="1"/>
    <col min="7687" max="7687" width="0.88671875" style="100" customWidth="1"/>
    <col min="7688" max="7688" width="33.88671875" style="100" customWidth="1"/>
    <col min="7689" max="7689" width="13.33203125" style="100" bestFit="1" customWidth="1"/>
    <col min="7690" max="7691" width="11.44140625" style="100" bestFit="1" customWidth="1"/>
    <col min="7692" max="7693" width="12.33203125" style="100" bestFit="1" customWidth="1"/>
    <col min="7694" max="7936" width="9.109375" style="100"/>
    <col min="7937" max="7937" width="13.88671875" style="100" customWidth="1"/>
    <col min="7938" max="7938" width="2.33203125" style="100" customWidth="1"/>
    <col min="7939" max="7942" width="1.33203125" style="100" customWidth="1"/>
    <col min="7943" max="7943" width="0.88671875" style="100" customWidth="1"/>
    <col min="7944" max="7944" width="33.88671875" style="100" customWidth="1"/>
    <col min="7945" max="7945" width="13.33203125" style="100" bestFit="1" customWidth="1"/>
    <col min="7946" max="7947" width="11.44140625" style="100" bestFit="1" customWidth="1"/>
    <col min="7948" max="7949" width="12.33203125" style="100" bestFit="1" customWidth="1"/>
    <col min="7950" max="8192" width="9.109375" style="100"/>
    <col min="8193" max="8193" width="13.88671875" style="100" customWidth="1"/>
    <col min="8194" max="8194" width="2.33203125" style="100" customWidth="1"/>
    <col min="8195" max="8198" width="1.33203125" style="100" customWidth="1"/>
    <col min="8199" max="8199" width="0.88671875" style="100" customWidth="1"/>
    <col min="8200" max="8200" width="33.88671875" style="100" customWidth="1"/>
    <col min="8201" max="8201" width="13.33203125" style="100" bestFit="1" customWidth="1"/>
    <col min="8202" max="8203" width="11.44140625" style="100" bestFit="1" customWidth="1"/>
    <col min="8204" max="8205" width="12.33203125" style="100" bestFit="1" customWidth="1"/>
    <col min="8206" max="8448" width="9.109375" style="100"/>
    <col min="8449" max="8449" width="13.88671875" style="100" customWidth="1"/>
    <col min="8450" max="8450" width="2.33203125" style="100" customWidth="1"/>
    <col min="8451" max="8454" width="1.33203125" style="100" customWidth="1"/>
    <col min="8455" max="8455" width="0.88671875" style="100" customWidth="1"/>
    <col min="8456" max="8456" width="33.88671875" style="100" customWidth="1"/>
    <col min="8457" max="8457" width="13.33203125" style="100" bestFit="1" customWidth="1"/>
    <col min="8458" max="8459" width="11.44140625" style="100" bestFit="1" customWidth="1"/>
    <col min="8460" max="8461" width="12.33203125" style="100" bestFit="1" customWidth="1"/>
    <col min="8462" max="8704" width="9.109375" style="100"/>
    <col min="8705" max="8705" width="13.88671875" style="100" customWidth="1"/>
    <col min="8706" max="8706" width="2.33203125" style="100" customWidth="1"/>
    <col min="8707" max="8710" width="1.33203125" style="100" customWidth="1"/>
    <col min="8711" max="8711" width="0.88671875" style="100" customWidth="1"/>
    <col min="8712" max="8712" width="33.88671875" style="100" customWidth="1"/>
    <col min="8713" max="8713" width="13.33203125" style="100" bestFit="1" customWidth="1"/>
    <col min="8714" max="8715" width="11.44140625" style="100" bestFit="1" customWidth="1"/>
    <col min="8716" max="8717" width="12.33203125" style="100" bestFit="1" customWidth="1"/>
    <col min="8718" max="8960" width="9.109375" style="100"/>
    <col min="8961" max="8961" width="13.88671875" style="100" customWidth="1"/>
    <col min="8962" max="8962" width="2.33203125" style="100" customWidth="1"/>
    <col min="8963" max="8966" width="1.33203125" style="100" customWidth="1"/>
    <col min="8967" max="8967" width="0.88671875" style="100" customWidth="1"/>
    <col min="8968" max="8968" width="33.88671875" style="100" customWidth="1"/>
    <col min="8969" max="8969" width="13.33203125" style="100" bestFit="1" customWidth="1"/>
    <col min="8970" max="8971" width="11.44140625" style="100" bestFit="1" customWidth="1"/>
    <col min="8972" max="8973" width="12.33203125" style="100" bestFit="1" customWidth="1"/>
    <col min="8974" max="9216" width="9.109375" style="100"/>
    <col min="9217" max="9217" width="13.88671875" style="100" customWidth="1"/>
    <col min="9218" max="9218" width="2.33203125" style="100" customWidth="1"/>
    <col min="9219" max="9222" width="1.33203125" style="100" customWidth="1"/>
    <col min="9223" max="9223" width="0.88671875" style="100" customWidth="1"/>
    <col min="9224" max="9224" width="33.88671875" style="100" customWidth="1"/>
    <col min="9225" max="9225" width="13.33203125" style="100" bestFit="1" customWidth="1"/>
    <col min="9226" max="9227" width="11.44140625" style="100" bestFit="1" customWidth="1"/>
    <col min="9228" max="9229" width="12.33203125" style="100" bestFit="1" customWidth="1"/>
    <col min="9230" max="9472" width="9.109375" style="100"/>
    <col min="9473" max="9473" width="13.88671875" style="100" customWidth="1"/>
    <col min="9474" max="9474" width="2.33203125" style="100" customWidth="1"/>
    <col min="9475" max="9478" width="1.33203125" style="100" customWidth="1"/>
    <col min="9479" max="9479" width="0.88671875" style="100" customWidth="1"/>
    <col min="9480" max="9480" width="33.88671875" style="100" customWidth="1"/>
    <col min="9481" max="9481" width="13.33203125" style="100" bestFit="1" customWidth="1"/>
    <col min="9482" max="9483" width="11.44140625" style="100" bestFit="1" customWidth="1"/>
    <col min="9484" max="9485" width="12.33203125" style="100" bestFit="1" customWidth="1"/>
    <col min="9486" max="9728" width="9.109375" style="100"/>
    <col min="9729" max="9729" width="13.88671875" style="100" customWidth="1"/>
    <col min="9730" max="9730" width="2.33203125" style="100" customWidth="1"/>
    <col min="9731" max="9734" width="1.33203125" style="100" customWidth="1"/>
    <col min="9735" max="9735" width="0.88671875" style="100" customWidth="1"/>
    <col min="9736" max="9736" width="33.88671875" style="100" customWidth="1"/>
    <col min="9737" max="9737" width="13.33203125" style="100" bestFit="1" customWidth="1"/>
    <col min="9738" max="9739" width="11.44140625" style="100" bestFit="1" customWidth="1"/>
    <col min="9740" max="9741" width="12.33203125" style="100" bestFit="1" customWidth="1"/>
    <col min="9742" max="9984" width="9.109375" style="100"/>
    <col min="9985" max="9985" width="13.88671875" style="100" customWidth="1"/>
    <col min="9986" max="9986" width="2.33203125" style="100" customWidth="1"/>
    <col min="9987" max="9990" width="1.33203125" style="100" customWidth="1"/>
    <col min="9991" max="9991" width="0.88671875" style="100" customWidth="1"/>
    <col min="9992" max="9992" width="33.88671875" style="100" customWidth="1"/>
    <col min="9993" max="9993" width="13.33203125" style="100" bestFit="1" customWidth="1"/>
    <col min="9994" max="9995" width="11.44140625" style="100" bestFit="1" customWidth="1"/>
    <col min="9996" max="9997" width="12.33203125" style="100" bestFit="1" customWidth="1"/>
    <col min="9998" max="10240" width="9.109375" style="100"/>
    <col min="10241" max="10241" width="13.88671875" style="100" customWidth="1"/>
    <col min="10242" max="10242" width="2.33203125" style="100" customWidth="1"/>
    <col min="10243" max="10246" width="1.33203125" style="100" customWidth="1"/>
    <col min="10247" max="10247" width="0.88671875" style="100" customWidth="1"/>
    <col min="10248" max="10248" width="33.88671875" style="100" customWidth="1"/>
    <col min="10249" max="10249" width="13.33203125" style="100" bestFit="1" customWidth="1"/>
    <col min="10250" max="10251" width="11.44140625" style="100" bestFit="1" customWidth="1"/>
    <col min="10252" max="10253" width="12.33203125" style="100" bestFit="1" customWidth="1"/>
    <col min="10254" max="10496" width="9.109375" style="100"/>
    <col min="10497" max="10497" width="13.88671875" style="100" customWidth="1"/>
    <col min="10498" max="10498" width="2.33203125" style="100" customWidth="1"/>
    <col min="10499" max="10502" width="1.33203125" style="100" customWidth="1"/>
    <col min="10503" max="10503" width="0.88671875" style="100" customWidth="1"/>
    <col min="10504" max="10504" width="33.88671875" style="100" customWidth="1"/>
    <col min="10505" max="10505" width="13.33203125" style="100" bestFit="1" customWidth="1"/>
    <col min="10506" max="10507" width="11.44140625" style="100" bestFit="1" customWidth="1"/>
    <col min="10508" max="10509" width="12.33203125" style="100" bestFit="1" customWidth="1"/>
    <col min="10510" max="10752" width="9.109375" style="100"/>
    <col min="10753" max="10753" width="13.88671875" style="100" customWidth="1"/>
    <col min="10754" max="10754" width="2.33203125" style="100" customWidth="1"/>
    <col min="10755" max="10758" width="1.33203125" style="100" customWidth="1"/>
    <col min="10759" max="10759" width="0.88671875" style="100" customWidth="1"/>
    <col min="10760" max="10760" width="33.88671875" style="100" customWidth="1"/>
    <col min="10761" max="10761" width="13.33203125" style="100" bestFit="1" customWidth="1"/>
    <col min="10762" max="10763" width="11.44140625" style="100" bestFit="1" customWidth="1"/>
    <col min="10764" max="10765" width="12.33203125" style="100" bestFit="1" customWidth="1"/>
    <col min="10766" max="11008" width="9.109375" style="100"/>
    <col min="11009" max="11009" width="13.88671875" style="100" customWidth="1"/>
    <col min="11010" max="11010" width="2.33203125" style="100" customWidth="1"/>
    <col min="11011" max="11014" width="1.33203125" style="100" customWidth="1"/>
    <col min="11015" max="11015" width="0.88671875" style="100" customWidth="1"/>
    <col min="11016" max="11016" width="33.88671875" style="100" customWidth="1"/>
    <col min="11017" max="11017" width="13.33203125" style="100" bestFit="1" customWidth="1"/>
    <col min="11018" max="11019" width="11.44140625" style="100" bestFit="1" customWidth="1"/>
    <col min="11020" max="11021" width="12.33203125" style="100" bestFit="1" customWidth="1"/>
    <col min="11022" max="11264" width="9.109375" style="100"/>
    <col min="11265" max="11265" width="13.88671875" style="100" customWidth="1"/>
    <col min="11266" max="11266" width="2.33203125" style="100" customWidth="1"/>
    <col min="11267" max="11270" width="1.33203125" style="100" customWidth="1"/>
    <col min="11271" max="11271" width="0.88671875" style="100" customWidth="1"/>
    <col min="11272" max="11272" width="33.88671875" style="100" customWidth="1"/>
    <col min="11273" max="11273" width="13.33203125" style="100" bestFit="1" customWidth="1"/>
    <col min="11274" max="11275" width="11.44140625" style="100" bestFit="1" customWidth="1"/>
    <col min="11276" max="11277" width="12.33203125" style="100" bestFit="1" customWidth="1"/>
    <col min="11278" max="11520" width="9.109375" style="100"/>
    <col min="11521" max="11521" width="13.88671875" style="100" customWidth="1"/>
    <col min="11522" max="11522" width="2.33203125" style="100" customWidth="1"/>
    <col min="11523" max="11526" width="1.33203125" style="100" customWidth="1"/>
    <col min="11527" max="11527" width="0.88671875" style="100" customWidth="1"/>
    <col min="11528" max="11528" width="33.88671875" style="100" customWidth="1"/>
    <col min="11529" max="11529" width="13.33203125" style="100" bestFit="1" customWidth="1"/>
    <col min="11530" max="11531" width="11.44140625" style="100" bestFit="1" customWidth="1"/>
    <col min="11532" max="11533" width="12.33203125" style="100" bestFit="1" customWidth="1"/>
    <col min="11534" max="11776" width="9.109375" style="100"/>
    <col min="11777" max="11777" width="13.88671875" style="100" customWidth="1"/>
    <col min="11778" max="11778" width="2.33203125" style="100" customWidth="1"/>
    <col min="11779" max="11782" width="1.33203125" style="100" customWidth="1"/>
    <col min="11783" max="11783" width="0.88671875" style="100" customWidth="1"/>
    <col min="11784" max="11784" width="33.88671875" style="100" customWidth="1"/>
    <col min="11785" max="11785" width="13.33203125" style="100" bestFit="1" customWidth="1"/>
    <col min="11786" max="11787" width="11.44140625" style="100" bestFit="1" customWidth="1"/>
    <col min="11788" max="11789" width="12.33203125" style="100" bestFit="1" customWidth="1"/>
    <col min="11790" max="12032" width="9.109375" style="100"/>
    <col min="12033" max="12033" width="13.88671875" style="100" customWidth="1"/>
    <col min="12034" max="12034" width="2.33203125" style="100" customWidth="1"/>
    <col min="12035" max="12038" width="1.33203125" style="100" customWidth="1"/>
    <col min="12039" max="12039" width="0.88671875" style="100" customWidth="1"/>
    <col min="12040" max="12040" width="33.88671875" style="100" customWidth="1"/>
    <col min="12041" max="12041" width="13.33203125" style="100" bestFit="1" customWidth="1"/>
    <col min="12042" max="12043" width="11.44140625" style="100" bestFit="1" customWidth="1"/>
    <col min="12044" max="12045" width="12.33203125" style="100" bestFit="1" customWidth="1"/>
    <col min="12046" max="12288" width="9.109375" style="100"/>
    <col min="12289" max="12289" width="13.88671875" style="100" customWidth="1"/>
    <col min="12290" max="12290" width="2.33203125" style="100" customWidth="1"/>
    <col min="12291" max="12294" width="1.33203125" style="100" customWidth="1"/>
    <col min="12295" max="12295" width="0.88671875" style="100" customWidth="1"/>
    <col min="12296" max="12296" width="33.88671875" style="100" customWidth="1"/>
    <col min="12297" max="12297" width="13.33203125" style="100" bestFit="1" customWidth="1"/>
    <col min="12298" max="12299" width="11.44140625" style="100" bestFit="1" customWidth="1"/>
    <col min="12300" max="12301" width="12.33203125" style="100" bestFit="1" customWidth="1"/>
    <col min="12302" max="12544" width="9.109375" style="100"/>
    <col min="12545" max="12545" width="13.88671875" style="100" customWidth="1"/>
    <col min="12546" max="12546" width="2.33203125" style="100" customWidth="1"/>
    <col min="12547" max="12550" width="1.33203125" style="100" customWidth="1"/>
    <col min="12551" max="12551" width="0.88671875" style="100" customWidth="1"/>
    <col min="12552" max="12552" width="33.88671875" style="100" customWidth="1"/>
    <col min="12553" max="12553" width="13.33203125" style="100" bestFit="1" customWidth="1"/>
    <col min="12554" max="12555" width="11.44140625" style="100" bestFit="1" customWidth="1"/>
    <col min="12556" max="12557" width="12.33203125" style="100" bestFit="1" customWidth="1"/>
    <col min="12558" max="12800" width="9.109375" style="100"/>
    <col min="12801" max="12801" width="13.88671875" style="100" customWidth="1"/>
    <col min="12802" max="12802" width="2.33203125" style="100" customWidth="1"/>
    <col min="12803" max="12806" width="1.33203125" style="100" customWidth="1"/>
    <col min="12807" max="12807" width="0.88671875" style="100" customWidth="1"/>
    <col min="12808" max="12808" width="33.88671875" style="100" customWidth="1"/>
    <col min="12809" max="12809" width="13.33203125" style="100" bestFit="1" customWidth="1"/>
    <col min="12810" max="12811" width="11.44140625" style="100" bestFit="1" customWidth="1"/>
    <col min="12812" max="12813" width="12.33203125" style="100" bestFit="1" customWidth="1"/>
    <col min="12814" max="13056" width="9.109375" style="100"/>
    <col min="13057" max="13057" width="13.88671875" style="100" customWidth="1"/>
    <col min="13058" max="13058" width="2.33203125" style="100" customWidth="1"/>
    <col min="13059" max="13062" width="1.33203125" style="100" customWidth="1"/>
    <col min="13063" max="13063" width="0.88671875" style="100" customWidth="1"/>
    <col min="13064" max="13064" width="33.88671875" style="100" customWidth="1"/>
    <col min="13065" max="13065" width="13.33203125" style="100" bestFit="1" customWidth="1"/>
    <col min="13066" max="13067" width="11.44140625" style="100" bestFit="1" customWidth="1"/>
    <col min="13068" max="13069" width="12.33203125" style="100" bestFit="1" customWidth="1"/>
    <col min="13070" max="13312" width="9.109375" style="100"/>
    <col min="13313" max="13313" width="13.88671875" style="100" customWidth="1"/>
    <col min="13314" max="13314" width="2.33203125" style="100" customWidth="1"/>
    <col min="13315" max="13318" width="1.33203125" style="100" customWidth="1"/>
    <col min="13319" max="13319" width="0.88671875" style="100" customWidth="1"/>
    <col min="13320" max="13320" width="33.88671875" style="100" customWidth="1"/>
    <col min="13321" max="13321" width="13.33203125" style="100" bestFit="1" customWidth="1"/>
    <col min="13322" max="13323" width="11.44140625" style="100" bestFit="1" customWidth="1"/>
    <col min="13324" max="13325" width="12.33203125" style="100" bestFit="1" customWidth="1"/>
    <col min="13326" max="13568" width="9.109375" style="100"/>
    <col min="13569" max="13569" width="13.88671875" style="100" customWidth="1"/>
    <col min="13570" max="13570" width="2.33203125" style="100" customWidth="1"/>
    <col min="13571" max="13574" width="1.33203125" style="100" customWidth="1"/>
    <col min="13575" max="13575" width="0.88671875" style="100" customWidth="1"/>
    <col min="13576" max="13576" width="33.88671875" style="100" customWidth="1"/>
    <col min="13577" max="13577" width="13.33203125" style="100" bestFit="1" customWidth="1"/>
    <col min="13578" max="13579" width="11.44140625" style="100" bestFit="1" customWidth="1"/>
    <col min="13580" max="13581" width="12.33203125" style="100" bestFit="1" customWidth="1"/>
    <col min="13582" max="13824" width="9.109375" style="100"/>
    <col min="13825" max="13825" width="13.88671875" style="100" customWidth="1"/>
    <col min="13826" max="13826" width="2.33203125" style="100" customWidth="1"/>
    <col min="13827" max="13830" width="1.33203125" style="100" customWidth="1"/>
    <col min="13831" max="13831" width="0.88671875" style="100" customWidth="1"/>
    <col min="13832" max="13832" width="33.88671875" style="100" customWidth="1"/>
    <col min="13833" max="13833" width="13.33203125" style="100" bestFit="1" customWidth="1"/>
    <col min="13834" max="13835" width="11.44140625" style="100" bestFit="1" customWidth="1"/>
    <col min="13836" max="13837" width="12.33203125" style="100" bestFit="1" customWidth="1"/>
    <col min="13838" max="14080" width="9.109375" style="100"/>
    <col min="14081" max="14081" width="13.88671875" style="100" customWidth="1"/>
    <col min="14082" max="14082" width="2.33203125" style="100" customWidth="1"/>
    <col min="14083" max="14086" width="1.33203125" style="100" customWidth="1"/>
    <col min="14087" max="14087" width="0.88671875" style="100" customWidth="1"/>
    <col min="14088" max="14088" width="33.88671875" style="100" customWidth="1"/>
    <col min="14089" max="14089" width="13.33203125" style="100" bestFit="1" customWidth="1"/>
    <col min="14090" max="14091" width="11.44140625" style="100" bestFit="1" customWidth="1"/>
    <col min="14092" max="14093" width="12.33203125" style="100" bestFit="1" customWidth="1"/>
    <col min="14094" max="14336" width="9.109375" style="100"/>
    <col min="14337" max="14337" width="13.88671875" style="100" customWidth="1"/>
    <col min="14338" max="14338" width="2.33203125" style="100" customWidth="1"/>
    <col min="14339" max="14342" width="1.33203125" style="100" customWidth="1"/>
    <col min="14343" max="14343" width="0.88671875" style="100" customWidth="1"/>
    <col min="14344" max="14344" width="33.88671875" style="100" customWidth="1"/>
    <col min="14345" max="14345" width="13.33203125" style="100" bestFit="1" customWidth="1"/>
    <col min="14346" max="14347" width="11.44140625" style="100" bestFit="1" customWidth="1"/>
    <col min="14348" max="14349" width="12.33203125" style="100" bestFit="1" customWidth="1"/>
    <col min="14350" max="14592" width="9.109375" style="100"/>
    <col min="14593" max="14593" width="13.88671875" style="100" customWidth="1"/>
    <col min="14594" max="14594" width="2.33203125" style="100" customWidth="1"/>
    <col min="14595" max="14598" width="1.33203125" style="100" customWidth="1"/>
    <col min="14599" max="14599" width="0.88671875" style="100" customWidth="1"/>
    <col min="14600" max="14600" width="33.88671875" style="100" customWidth="1"/>
    <col min="14601" max="14601" width="13.33203125" style="100" bestFit="1" customWidth="1"/>
    <col min="14602" max="14603" width="11.44140625" style="100" bestFit="1" customWidth="1"/>
    <col min="14604" max="14605" width="12.33203125" style="100" bestFit="1" customWidth="1"/>
    <col min="14606" max="14848" width="9.109375" style="100"/>
    <col min="14849" max="14849" width="13.88671875" style="100" customWidth="1"/>
    <col min="14850" max="14850" width="2.33203125" style="100" customWidth="1"/>
    <col min="14851" max="14854" width="1.33203125" style="100" customWidth="1"/>
    <col min="14855" max="14855" width="0.88671875" style="100" customWidth="1"/>
    <col min="14856" max="14856" width="33.88671875" style="100" customWidth="1"/>
    <col min="14857" max="14857" width="13.33203125" style="100" bestFit="1" customWidth="1"/>
    <col min="14858" max="14859" width="11.44140625" style="100" bestFit="1" customWidth="1"/>
    <col min="14860" max="14861" width="12.33203125" style="100" bestFit="1" customWidth="1"/>
    <col min="14862" max="15104" width="9.109375" style="100"/>
    <col min="15105" max="15105" width="13.88671875" style="100" customWidth="1"/>
    <col min="15106" max="15106" width="2.33203125" style="100" customWidth="1"/>
    <col min="15107" max="15110" width="1.33203125" style="100" customWidth="1"/>
    <col min="15111" max="15111" width="0.88671875" style="100" customWidth="1"/>
    <col min="15112" max="15112" width="33.88671875" style="100" customWidth="1"/>
    <col min="15113" max="15113" width="13.33203125" style="100" bestFit="1" customWidth="1"/>
    <col min="15114" max="15115" width="11.44140625" style="100" bestFit="1" customWidth="1"/>
    <col min="15116" max="15117" width="12.33203125" style="100" bestFit="1" customWidth="1"/>
    <col min="15118" max="15360" width="9.109375" style="100"/>
    <col min="15361" max="15361" width="13.88671875" style="100" customWidth="1"/>
    <col min="15362" max="15362" width="2.33203125" style="100" customWidth="1"/>
    <col min="15363" max="15366" width="1.33203125" style="100" customWidth="1"/>
    <col min="15367" max="15367" width="0.88671875" style="100" customWidth="1"/>
    <col min="15368" max="15368" width="33.88671875" style="100" customWidth="1"/>
    <col min="15369" max="15369" width="13.33203125" style="100" bestFit="1" customWidth="1"/>
    <col min="15370" max="15371" width="11.44140625" style="100" bestFit="1" customWidth="1"/>
    <col min="15372" max="15373" width="12.33203125" style="100" bestFit="1" customWidth="1"/>
    <col min="15374" max="15616" width="9.109375" style="100"/>
    <col min="15617" max="15617" width="13.88671875" style="100" customWidth="1"/>
    <col min="15618" max="15618" width="2.33203125" style="100" customWidth="1"/>
    <col min="15619" max="15622" width="1.33203125" style="100" customWidth="1"/>
    <col min="15623" max="15623" width="0.88671875" style="100" customWidth="1"/>
    <col min="15624" max="15624" width="33.88671875" style="100" customWidth="1"/>
    <col min="15625" max="15625" width="13.33203125" style="100" bestFit="1" customWidth="1"/>
    <col min="15626" max="15627" width="11.44140625" style="100" bestFit="1" customWidth="1"/>
    <col min="15628" max="15629" width="12.33203125" style="100" bestFit="1" customWidth="1"/>
    <col min="15630" max="15872" width="9.109375" style="100"/>
    <col min="15873" max="15873" width="13.88671875" style="100" customWidth="1"/>
    <col min="15874" max="15874" width="2.33203125" style="100" customWidth="1"/>
    <col min="15875" max="15878" width="1.33203125" style="100" customWidth="1"/>
    <col min="15879" max="15879" width="0.88671875" style="100" customWidth="1"/>
    <col min="15880" max="15880" width="33.88671875" style="100" customWidth="1"/>
    <col min="15881" max="15881" width="13.33203125" style="100" bestFit="1" customWidth="1"/>
    <col min="15882" max="15883" width="11.44140625" style="100" bestFit="1" customWidth="1"/>
    <col min="15884" max="15885" width="12.33203125" style="100" bestFit="1" customWidth="1"/>
    <col min="15886" max="16128" width="9.109375" style="100"/>
    <col min="16129" max="16129" width="13.88671875" style="100" customWidth="1"/>
    <col min="16130" max="16130" width="2.33203125" style="100" customWidth="1"/>
    <col min="16131" max="16134" width="1.33203125" style="100" customWidth="1"/>
    <col min="16135" max="16135" width="0.88671875" style="100" customWidth="1"/>
    <col min="16136" max="16136" width="33.88671875" style="100" customWidth="1"/>
    <col min="16137" max="16137" width="13.33203125" style="100" bestFit="1" customWidth="1"/>
    <col min="16138" max="16139" width="11.44140625" style="100" bestFit="1" customWidth="1"/>
    <col min="16140" max="16141" width="12.33203125" style="100" bestFit="1" customWidth="1"/>
    <col min="16142" max="16384" width="9.109375" style="100"/>
  </cols>
  <sheetData>
    <row r="1" spans="1:13" ht="11.4" customHeight="1" x14ac:dyDescent="0.3">
      <c r="A1" s="71" t="s">
        <v>363</v>
      </c>
      <c r="B1" s="264" t="s">
        <v>364</v>
      </c>
      <c r="C1" s="265"/>
      <c r="D1" s="265"/>
      <c r="E1" s="265"/>
      <c r="F1" s="265"/>
      <c r="G1" s="265"/>
      <c r="H1" s="265"/>
      <c r="I1" s="53" t="s">
        <v>365</v>
      </c>
      <c r="J1" s="53" t="s">
        <v>366</v>
      </c>
      <c r="K1" s="53" t="s">
        <v>367</v>
      </c>
      <c r="L1" s="53" t="s">
        <v>368</v>
      </c>
      <c r="M1" s="53"/>
    </row>
    <row r="2" spans="1:13" ht="1.35" customHeight="1" x14ac:dyDescent="0.3"/>
    <row r="3" spans="1:13" ht="15.15" customHeight="1" x14ac:dyDescent="0.3">
      <c r="A3" s="74" t="s">
        <v>1092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</row>
    <row r="4" spans="1:13" ht="9.9" customHeight="1" x14ac:dyDescent="0.3">
      <c r="A4" s="101">
        <v>1</v>
      </c>
      <c r="B4" s="102" t="s">
        <v>370</v>
      </c>
      <c r="C4" s="103"/>
      <c r="D4" s="103"/>
      <c r="E4" s="103"/>
      <c r="F4" s="103"/>
      <c r="G4" s="103"/>
      <c r="H4" s="103"/>
      <c r="I4" s="102">
        <v>25953423.719999999</v>
      </c>
      <c r="J4" s="102">
        <v>1936089.67</v>
      </c>
      <c r="K4" s="102">
        <v>2077479.32</v>
      </c>
      <c r="L4" s="113">
        <v>25812034.07</v>
      </c>
      <c r="M4" s="102"/>
    </row>
    <row r="5" spans="1:13" ht="9.9" customHeight="1" x14ac:dyDescent="0.3">
      <c r="A5" s="101" t="s">
        <v>371</v>
      </c>
      <c r="B5" s="104" t="s">
        <v>372</v>
      </c>
      <c r="C5" s="102" t="s">
        <v>373</v>
      </c>
      <c r="D5" s="103"/>
      <c r="E5" s="103"/>
      <c r="F5" s="103"/>
      <c r="G5" s="103"/>
      <c r="H5" s="103"/>
      <c r="I5" s="102">
        <v>12723756.699999999</v>
      </c>
      <c r="J5" s="102">
        <v>1933329.66</v>
      </c>
      <c r="K5" s="102">
        <v>1919265.79</v>
      </c>
      <c r="L5" s="113">
        <v>12737820.57</v>
      </c>
      <c r="M5" s="102"/>
    </row>
    <row r="6" spans="1:13" ht="9.9" customHeight="1" x14ac:dyDescent="0.3">
      <c r="A6" s="101" t="s">
        <v>374</v>
      </c>
      <c r="B6" s="105" t="s">
        <v>372</v>
      </c>
      <c r="C6" s="106"/>
      <c r="D6" s="102" t="s">
        <v>375</v>
      </c>
      <c r="E6" s="103"/>
      <c r="F6" s="103"/>
      <c r="G6" s="103"/>
      <c r="H6" s="103"/>
      <c r="I6" s="102">
        <v>12662626.789999999</v>
      </c>
      <c r="J6" s="102">
        <v>1914627.64</v>
      </c>
      <c r="K6" s="102">
        <v>1881160.56</v>
      </c>
      <c r="L6" s="113">
        <v>12696093.869999999</v>
      </c>
      <c r="M6" s="102"/>
    </row>
    <row r="7" spans="1:13" ht="9.9" customHeight="1" x14ac:dyDescent="0.3">
      <c r="A7" s="101" t="s">
        <v>376</v>
      </c>
      <c r="B7" s="105" t="s">
        <v>372</v>
      </c>
      <c r="C7" s="106"/>
      <c r="D7" s="106"/>
      <c r="E7" s="102" t="s">
        <v>375</v>
      </c>
      <c r="F7" s="103"/>
      <c r="G7" s="103"/>
      <c r="H7" s="103"/>
      <c r="I7" s="102">
        <v>12662626.789999999</v>
      </c>
      <c r="J7" s="102">
        <v>1914627.64</v>
      </c>
      <c r="K7" s="102">
        <v>1881160.56</v>
      </c>
      <c r="L7" s="113">
        <v>12696093.869999999</v>
      </c>
      <c r="M7" s="102"/>
    </row>
    <row r="8" spans="1:13" ht="9.9" customHeight="1" x14ac:dyDescent="0.3">
      <c r="A8" s="101" t="s">
        <v>377</v>
      </c>
      <c r="B8" s="105" t="s">
        <v>372</v>
      </c>
      <c r="C8" s="106"/>
      <c r="D8" s="106"/>
      <c r="E8" s="106"/>
      <c r="F8" s="102" t="s">
        <v>378</v>
      </c>
      <c r="G8" s="103"/>
      <c r="H8" s="103"/>
      <c r="I8" s="102">
        <v>6000</v>
      </c>
      <c r="J8" s="102">
        <v>3245.5</v>
      </c>
      <c r="K8" s="102">
        <v>3245.5</v>
      </c>
      <c r="L8" s="113">
        <v>6000</v>
      </c>
      <c r="M8" s="102"/>
    </row>
    <row r="9" spans="1:13" ht="9.9" customHeight="1" x14ac:dyDescent="0.3">
      <c r="A9" s="107" t="s">
        <v>379</v>
      </c>
      <c r="B9" s="105" t="s">
        <v>372</v>
      </c>
      <c r="C9" s="106"/>
      <c r="D9" s="106"/>
      <c r="E9" s="106"/>
      <c r="F9" s="106"/>
      <c r="G9" s="108" t="s">
        <v>380</v>
      </c>
      <c r="H9" s="109"/>
      <c r="I9" s="108">
        <v>5000</v>
      </c>
      <c r="J9" s="108">
        <v>3245.5</v>
      </c>
      <c r="K9" s="108">
        <v>3245.5</v>
      </c>
      <c r="L9" s="114">
        <v>5000</v>
      </c>
      <c r="M9" s="108"/>
    </row>
    <row r="10" spans="1:13" ht="9.9" customHeight="1" x14ac:dyDescent="0.3">
      <c r="A10" s="107" t="s">
        <v>381</v>
      </c>
      <c r="B10" s="105" t="s">
        <v>372</v>
      </c>
      <c r="C10" s="106"/>
      <c r="D10" s="106"/>
      <c r="E10" s="106"/>
      <c r="F10" s="106"/>
      <c r="G10" s="108" t="s">
        <v>382</v>
      </c>
      <c r="H10" s="109"/>
      <c r="I10" s="108">
        <v>1000</v>
      </c>
      <c r="J10" s="108">
        <v>0</v>
      </c>
      <c r="K10" s="108">
        <v>0</v>
      </c>
      <c r="L10" s="114">
        <v>1000</v>
      </c>
      <c r="M10" s="108"/>
    </row>
    <row r="11" spans="1:13" ht="9.9" customHeight="1" x14ac:dyDescent="0.3">
      <c r="A11" s="110" t="s">
        <v>372</v>
      </c>
      <c r="B11" s="105" t="s">
        <v>372</v>
      </c>
      <c r="C11" s="106"/>
      <c r="D11" s="106"/>
      <c r="E11" s="106"/>
      <c r="F11" s="106"/>
      <c r="G11" s="111" t="s">
        <v>372</v>
      </c>
      <c r="H11" s="112"/>
      <c r="I11" s="112"/>
      <c r="J11" s="112"/>
      <c r="K11" s="112"/>
      <c r="L11" s="115"/>
      <c r="M11" s="112"/>
    </row>
    <row r="12" spans="1:13" ht="9.9" customHeight="1" x14ac:dyDescent="0.3">
      <c r="A12" s="101" t="s">
        <v>383</v>
      </c>
      <c r="B12" s="105" t="s">
        <v>372</v>
      </c>
      <c r="C12" s="106"/>
      <c r="D12" s="106"/>
      <c r="E12" s="106"/>
      <c r="F12" s="102" t="s">
        <v>384</v>
      </c>
      <c r="G12" s="103"/>
      <c r="H12" s="103"/>
      <c r="I12" s="102">
        <v>452.61</v>
      </c>
      <c r="J12" s="102">
        <v>1289126.02</v>
      </c>
      <c r="K12" s="102">
        <v>1289137.48</v>
      </c>
      <c r="L12" s="113">
        <v>441.15</v>
      </c>
      <c r="M12" s="102"/>
    </row>
    <row r="13" spans="1:13" ht="9.9" customHeight="1" x14ac:dyDescent="0.3">
      <c r="A13" s="107" t="s">
        <v>385</v>
      </c>
      <c r="B13" s="105" t="s">
        <v>372</v>
      </c>
      <c r="C13" s="106"/>
      <c r="D13" s="106"/>
      <c r="E13" s="106"/>
      <c r="F13" s="106"/>
      <c r="G13" s="108" t="s">
        <v>386</v>
      </c>
      <c r="H13" s="109"/>
      <c r="I13" s="108">
        <v>0</v>
      </c>
      <c r="J13" s="108">
        <v>1280212.48</v>
      </c>
      <c r="K13" s="108">
        <v>1280212.48</v>
      </c>
      <c r="L13" s="114">
        <v>0</v>
      </c>
      <c r="M13" s="108"/>
    </row>
    <row r="14" spans="1:13" ht="9.9" customHeight="1" x14ac:dyDescent="0.3">
      <c r="A14" s="107" t="s">
        <v>387</v>
      </c>
      <c r="B14" s="105" t="s">
        <v>372</v>
      </c>
      <c r="C14" s="106"/>
      <c r="D14" s="106"/>
      <c r="E14" s="106"/>
      <c r="F14" s="106"/>
      <c r="G14" s="108" t="s">
        <v>388</v>
      </c>
      <c r="H14" s="109"/>
      <c r="I14" s="108">
        <v>4.42</v>
      </c>
      <c r="J14" s="108">
        <v>0</v>
      </c>
      <c r="K14" s="108">
        <v>0</v>
      </c>
      <c r="L14" s="114">
        <v>4.42</v>
      </c>
      <c r="M14" s="108"/>
    </row>
    <row r="15" spans="1:13" ht="9.9" customHeight="1" x14ac:dyDescent="0.3">
      <c r="A15" s="107" t="s">
        <v>389</v>
      </c>
      <c r="B15" s="105" t="s">
        <v>372</v>
      </c>
      <c r="C15" s="106"/>
      <c r="D15" s="106"/>
      <c r="E15" s="106"/>
      <c r="F15" s="106"/>
      <c r="G15" s="108" t="s">
        <v>390</v>
      </c>
      <c r="H15" s="109"/>
      <c r="I15" s="108">
        <v>448.19</v>
      </c>
      <c r="J15" s="108">
        <v>8488.5400000000009</v>
      </c>
      <c r="K15" s="108">
        <v>8500</v>
      </c>
      <c r="L15" s="114">
        <v>436.73</v>
      </c>
      <c r="M15" s="108"/>
    </row>
    <row r="16" spans="1:13" ht="9.9" customHeight="1" x14ac:dyDescent="0.3">
      <c r="A16" s="107" t="s">
        <v>391</v>
      </c>
      <c r="B16" s="105" t="s">
        <v>372</v>
      </c>
      <c r="C16" s="106"/>
      <c r="D16" s="106"/>
      <c r="E16" s="106"/>
      <c r="F16" s="106"/>
      <c r="G16" s="108" t="s">
        <v>392</v>
      </c>
      <c r="H16" s="109"/>
      <c r="I16" s="108">
        <v>0</v>
      </c>
      <c r="J16" s="108">
        <v>425</v>
      </c>
      <c r="K16" s="108">
        <v>425</v>
      </c>
      <c r="L16" s="114">
        <v>0</v>
      </c>
      <c r="M16" s="108"/>
    </row>
    <row r="17" spans="1:13" ht="9.9" customHeight="1" x14ac:dyDescent="0.3">
      <c r="A17" s="110" t="s">
        <v>372</v>
      </c>
      <c r="B17" s="105" t="s">
        <v>372</v>
      </c>
      <c r="C17" s="106"/>
      <c r="D17" s="106"/>
      <c r="E17" s="106"/>
      <c r="F17" s="106"/>
      <c r="G17" s="111" t="s">
        <v>372</v>
      </c>
      <c r="H17" s="112"/>
      <c r="I17" s="112"/>
      <c r="J17" s="112"/>
      <c r="K17" s="112"/>
      <c r="L17" s="115"/>
      <c r="M17" s="112"/>
    </row>
    <row r="18" spans="1:13" ht="9.9" customHeight="1" x14ac:dyDescent="0.3">
      <c r="A18" s="101" t="s">
        <v>393</v>
      </c>
      <c r="B18" s="105" t="s">
        <v>372</v>
      </c>
      <c r="C18" s="106"/>
      <c r="D18" s="106"/>
      <c r="E18" s="106"/>
      <c r="F18" s="102" t="s">
        <v>394</v>
      </c>
      <c r="G18" s="103"/>
      <c r="H18" s="103"/>
      <c r="I18" s="102">
        <v>1544.9</v>
      </c>
      <c r="J18" s="102">
        <v>51514.71</v>
      </c>
      <c r="K18" s="102">
        <v>53059.61</v>
      </c>
      <c r="L18" s="113">
        <v>0</v>
      </c>
      <c r="M18" s="102"/>
    </row>
    <row r="19" spans="1:13" ht="9.9" customHeight="1" x14ac:dyDescent="0.3">
      <c r="A19" s="107" t="s">
        <v>1096</v>
      </c>
      <c r="B19" s="105" t="s">
        <v>372</v>
      </c>
      <c r="C19" s="106"/>
      <c r="D19" s="106"/>
      <c r="E19" s="106"/>
      <c r="F19" s="106"/>
      <c r="G19" s="108" t="s">
        <v>1097</v>
      </c>
      <c r="H19" s="109"/>
      <c r="I19" s="108">
        <v>1544.9</v>
      </c>
      <c r="J19" s="108">
        <v>0</v>
      </c>
      <c r="K19" s="108">
        <v>1544.9</v>
      </c>
      <c r="L19" s="114">
        <v>0</v>
      </c>
      <c r="M19" s="108"/>
    </row>
    <row r="20" spans="1:13" ht="9.9" customHeight="1" x14ac:dyDescent="0.3">
      <c r="A20" s="107" t="s">
        <v>397</v>
      </c>
      <c r="B20" s="105" t="s">
        <v>372</v>
      </c>
      <c r="C20" s="106"/>
      <c r="D20" s="106"/>
      <c r="E20" s="106"/>
      <c r="F20" s="106"/>
      <c r="G20" s="108" t="s">
        <v>398</v>
      </c>
      <c r="H20" s="109"/>
      <c r="I20" s="108">
        <v>0</v>
      </c>
      <c r="J20" s="108">
        <v>51514.71</v>
      </c>
      <c r="K20" s="108">
        <v>51514.71</v>
      </c>
      <c r="L20" s="114">
        <v>0</v>
      </c>
      <c r="M20" s="108"/>
    </row>
    <row r="21" spans="1:13" ht="9.9" customHeight="1" x14ac:dyDescent="0.3">
      <c r="A21" s="110" t="s">
        <v>372</v>
      </c>
      <c r="B21" s="105" t="s">
        <v>372</v>
      </c>
      <c r="C21" s="106"/>
      <c r="D21" s="106"/>
      <c r="E21" s="106"/>
      <c r="F21" s="106"/>
      <c r="G21" s="111" t="s">
        <v>372</v>
      </c>
      <c r="H21" s="112"/>
      <c r="I21" s="112"/>
      <c r="J21" s="112"/>
      <c r="K21" s="112"/>
      <c r="L21" s="115"/>
      <c r="M21" s="112"/>
    </row>
    <row r="22" spans="1:13" ht="9.9" customHeight="1" x14ac:dyDescent="0.3">
      <c r="A22" s="101" t="s">
        <v>399</v>
      </c>
      <c r="B22" s="105" t="s">
        <v>372</v>
      </c>
      <c r="C22" s="106"/>
      <c r="D22" s="106"/>
      <c r="E22" s="106"/>
      <c r="F22" s="102" t="s">
        <v>400</v>
      </c>
      <c r="G22" s="103"/>
      <c r="H22" s="103"/>
      <c r="I22" s="102">
        <v>10340131.369999999</v>
      </c>
      <c r="J22" s="102">
        <v>566162.72</v>
      </c>
      <c r="K22" s="102">
        <v>483419.78</v>
      </c>
      <c r="L22" s="113">
        <v>10422874.310000001</v>
      </c>
      <c r="M22" s="102"/>
    </row>
    <row r="23" spans="1:13" ht="9.9" customHeight="1" x14ac:dyDescent="0.3">
      <c r="A23" s="107" t="s">
        <v>401</v>
      </c>
      <c r="B23" s="105" t="s">
        <v>372</v>
      </c>
      <c r="C23" s="106"/>
      <c r="D23" s="106"/>
      <c r="E23" s="106"/>
      <c r="F23" s="106"/>
      <c r="G23" s="108" t="s">
        <v>402</v>
      </c>
      <c r="H23" s="109"/>
      <c r="I23" s="108">
        <v>2967688.64</v>
      </c>
      <c r="J23" s="108">
        <v>541499.11</v>
      </c>
      <c r="K23" s="108">
        <v>483390.8</v>
      </c>
      <c r="L23" s="114">
        <v>3025796.95</v>
      </c>
      <c r="M23" s="108"/>
    </row>
    <row r="24" spans="1:13" ht="9.9" customHeight="1" x14ac:dyDescent="0.3">
      <c r="A24" s="107" t="s">
        <v>403</v>
      </c>
      <c r="B24" s="105" t="s">
        <v>372</v>
      </c>
      <c r="C24" s="106"/>
      <c r="D24" s="106"/>
      <c r="E24" s="106"/>
      <c r="F24" s="106"/>
      <c r="G24" s="108" t="s">
        <v>404</v>
      </c>
      <c r="H24" s="109"/>
      <c r="I24" s="108">
        <v>958143.58</v>
      </c>
      <c r="J24" s="108">
        <v>10220.31</v>
      </c>
      <c r="K24" s="108">
        <v>28.98</v>
      </c>
      <c r="L24" s="114">
        <v>968334.91</v>
      </c>
      <c r="M24" s="108"/>
    </row>
    <row r="25" spans="1:13" ht="9.9" customHeight="1" x14ac:dyDescent="0.3">
      <c r="A25" s="107" t="s">
        <v>405</v>
      </c>
      <c r="B25" s="105" t="s">
        <v>372</v>
      </c>
      <c r="C25" s="106"/>
      <c r="D25" s="106"/>
      <c r="E25" s="106"/>
      <c r="F25" s="106"/>
      <c r="G25" s="108" t="s">
        <v>406</v>
      </c>
      <c r="H25" s="109"/>
      <c r="I25" s="108">
        <v>5795585.0300000003</v>
      </c>
      <c r="J25" s="108">
        <v>13344.66</v>
      </c>
      <c r="K25" s="108">
        <v>0</v>
      </c>
      <c r="L25" s="114">
        <v>5808929.6900000004</v>
      </c>
      <c r="M25" s="108"/>
    </row>
    <row r="26" spans="1:13" ht="9.9" customHeight="1" x14ac:dyDescent="0.3">
      <c r="A26" s="107" t="s">
        <v>407</v>
      </c>
      <c r="B26" s="105" t="s">
        <v>372</v>
      </c>
      <c r="C26" s="106"/>
      <c r="D26" s="106"/>
      <c r="E26" s="106"/>
      <c r="F26" s="106"/>
      <c r="G26" s="108" t="s">
        <v>408</v>
      </c>
      <c r="H26" s="109"/>
      <c r="I26" s="108">
        <v>618714.12</v>
      </c>
      <c r="J26" s="108">
        <v>1098.6400000000001</v>
      </c>
      <c r="K26" s="108">
        <v>0</v>
      </c>
      <c r="L26" s="114">
        <v>619812.76</v>
      </c>
      <c r="M26" s="108"/>
    </row>
    <row r="27" spans="1:13" ht="9.9" customHeight="1" x14ac:dyDescent="0.3">
      <c r="A27" s="110" t="s">
        <v>372</v>
      </c>
      <c r="B27" s="105" t="s">
        <v>372</v>
      </c>
      <c r="C27" s="106"/>
      <c r="D27" s="106"/>
      <c r="E27" s="106"/>
      <c r="F27" s="106"/>
      <c r="G27" s="111" t="s">
        <v>372</v>
      </c>
      <c r="H27" s="112"/>
      <c r="I27" s="112"/>
      <c r="J27" s="112"/>
      <c r="K27" s="112"/>
      <c r="L27" s="115"/>
      <c r="M27" s="112"/>
    </row>
    <row r="28" spans="1:13" ht="9.9" customHeight="1" x14ac:dyDescent="0.3">
      <c r="A28" s="101" t="s">
        <v>409</v>
      </c>
      <c r="B28" s="105" t="s">
        <v>372</v>
      </c>
      <c r="C28" s="106"/>
      <c r="D28" s="106"/>
      <c r="E28" s="106"/>
      <c r="F28" s="102" t="s">
        <v>410</v>
      </c>
      <c r="G28" s="103"/>
      <c r="H28" s="103"/>
      <c r="I28" s="102">
        <v>2314497.91</v>
      </c>
      <c r="J28" s="102">
        <v>3851.05</v>
      </c>
      <c r="K28" s="102">
        <v>51570.55</v>
      </c>
      <c r="L28" s="113">
        <v>2266778.41</v>
      </c>
      <c r="M28" s="102"/>
    </row>
    <row r="29" spans="1:13" ht="18.899999999999999" customHeight="1" x14ac:dyDescent="0.3">
      <c r="A29" s="107" t="s">
        <v>411</v>
      </c>
      <c r="B29" s="105" t="s">
        <v>372</v>
      </c>
      <c r="C29" s="106"/>
      <c r="D29" s="106"/>
      <c r="E29" s="106"/>
      <c r="F29" s="106"/>
      <c r="G29" s="108" t="s">
        <v>412</v>
      </c>
      <c r="H29" s="109"/>
      <c r="I29" s="108">
        <v>2314497.91</v>
      </c>
      <c r="J29" s="108">
        <v>3851.05</v>
      </c>
      <c r="K29" s="108">
        <v>51570.55</v>
      </c>
      <c r="L29" s="114">
        <v>2266778.41</v>
      </c>
      <c r="M29" s="108"/>
    </row>
    <row r="30" spans="1:13" ht="9.9" customHeight="1" x14ac:dyDescent="0.3">
      <c r="A30" s="110" t="s">
        <v>372</v>
      </c>
      <c r="B30" s="105" t="s">
        <v>372</v>
      </c>
      <c r="C30" s="106"/>
      <c r="D30" s="106"/>
      <c r="E30" s="106"/>
      <c r="F30" s="106"/>
      <c r="G30" s="111" t="s">
        <v>372</v>
      </c>
      <c r="H30" s="112"/>
      <c r="I30" s="112"/>
      <c r="J30" s="112"/>
      <c r="K30" s="112"/>
      <c r="L30" s="115"/>
      <c r="M30" s="112"/>
    </row>
    <row r="31" spans="1:13" ht="9.9" customHeight="1" x14ac:dyDescent="0.3">
      <c r="A31" s="101" t="s">
        <v>415</v>
      </c>
      <c r="B31" s="105" t="s">
        <v>372</v>
      </c>
      <c r="C31" s="106"/>
      <c r="D31" s="106"/>
      <c r="E31" s="106"/>
      <c r="F31" s="102" t="s">
        <v>416</v>
      </c>
      <c r="G31" s="103"/>
      <c r="H31" s="103"/>
      <c r="I31" s="102">
        <v>0</v>
      </c>
      <c r="J31" s="102">
        <v>727.64</v>
      </c>
      <c r="K31" s="102">
        <v>727.64</v>
      </c>
      <c r="L31" s="113">
        <v>0</v>
      </c>
      <c r="M31" s="102"/>
    </row>
    <row r="32" spans="1:13" ht="9.9" customHeight="1" x14ac:dyDescent="0.3">
      <c r="A32" s="107" t="s">
        <v>1098</v>
      </c>
      <c r="B32" s="105" t="s">
        <v>372</v>
      </c>
      <c r="C32" s="106"/>
      <c r="D32" s="106"/>
      <c r="E32" s="106"/>
      <c r="F32" s="106"/>
      <c r="G32" s="108" t="s">
        <v>1099</v>
      </c>
      <c r="H32" s="109"/>
      <c r="I32" s="108">
        <v>0</v>
      </c>
      <c r="J32" s="108">
        <v>13.83</v>
      </c>
      <c r="K32" s="108">
        <v>13.83</v>
      </c>
      <c r="L32" s="114">
        <v>0</v>
      </c>
      <c r="M32" s="108"/>
    </row>
    <row r="33" spans="1:13" ht="9.9" customHeight="1" x14ac:dyDescent="0.3">
      <c r="A33" s="107" t="s">
        <v>1093</v>
      </c>
      <c r="B33" s="105" t="s">
        <v>372</v>
      </c>
      <c r="C33" s="106"/>
      <c r="D33" s="106"/>
      <c r="E33" s="106"/>
      <c r="F33" s="106"/>
      <c r="G33" s="108" t="s">
        <v>1094</v>
      </c>
      <c r="H33" s="109"/>
      <c r="I33" s="108">
        <v>0</v>
      </c>
      <c r="J33" s="108">
        <v>713.81</v>
      </c>
      <c r="K33" s="108">
        <v>713.81</v>
      </c>
      <c r="L33" s="114">
        <v>0</v>
      </c>
      <c r="M33" s="108"/>
    </row>
    <row r="34" spans="1:13" ht="9.9" customHeight="1" x14ac:dyDescent="0.3">
      <c r="A34" s="110" t="s">
        <v>372</v>
      </c>
      <c r="B34" s="105" t="s">
        <v>372</v>
      </c>
      <c r="C34" s="106"/>
      <c r="D34" s="106"/>
      <c r="E34" s="106"/>
      <c r="F34" s="106"/>
      <c r="G34" s="111" t="s">
        <v>372</v>
      </c>
      <c r="H34" s="112"/>
      <c r="I34" s="112"/>
      <c r="J34" s="112"/>
      <c r="K34" s="112"/>
      <c r="L34" s="115"/>
      <c r="M34" s="112"/>
    </row>
    <row r="35" spans="1:13" ht="9.9" customHeight="1" x14ac:dyDescent="0.3">
      <c r="A35" s="101" t="s">
        <v>419</v>
      </c>
      <c r="B35" s="105" t="s">
        <v>372</v>
      </c>
      <c r="C35" s="106"/>
      <c r="D35" s="102" t="s">
        <v>420</v>
      </c>
      <c r="E35" s="103"/>
      <c r="F35" s="103"/>
      <c r="G35" s="103"/>
      <c r="H35" s="103"/>
      <c r="I35" s="102">
        <v>61129.91</v>
      </c>
      <c r="J35" s="102">
        <v>18702.02</v>
      </c>
      <c r="K35" s="102">
        <v>38105.230000000003</v>
      </c>
      <c r="L35" s="113">
        <v>41726.699999999997</v>
      </c>
      <c r="M35" s="102"/>
    </row>
    <row r="36" spans="1:13" ht="9.9" customHeight="1" x14ac:dyDescent="0.3">
      <c r="A36" s="101" t="s">
        <v>421</v>
      </c>
      <c r="B36" s="105" t="s">
        <v>372</v>
      </c>
      <c r="C36" s="106"/>
      <c r="D36" s="106"/>
      <c r="E36" s="102" t="s">
        <v>422</v>
      </c>
      <c r="F36" s="103"/>
      <c r="G36" s="103"/>
      <c r="H36" s="103"/>
      <c r="I36" s="102">
        <v>500</v>
      </c>
      <c r="J36" s="102">
        <v>665</v>
      </c>
      <c r="K36" s="102">
        <v>925</v>
      </c>
      <c r="L36" s="113">
        <v>240</v>
      </c>
      <c r="M36" s="102"/>
    </row>
    <row r="37" spans="1:13" ht="9.9" customHeight="1" x14ac:dyDescent="0.3">
      <c r="A37" s="101" t="s">
        <v>423</v>
      </c>
      <c r="B37" s="105" t="s">
        <v>372</v>
      </c>
      <c r="C37" s="106"/>
      <c r="D37" s="106"/>
      <c r="E37" s="106"/>
      <c r="F37" s="102" t="s">
        <v>424</v>
      </c>
      <c r="G37" s="103"/>
      <c r="H37" s="103"/>
      <c r="I37" s="102">
        <v>500</v>
      </c>
      <c r="J37" s="102">
        <v>665</v>
      </c>
      <c r="K37" s="102">
        <v>925</v>
      </c>
      <c r="L37" s="113">
        <v>240</v>
      </c>
      <c r="M37" s="102"/>
    </row>
    <row r="38" spans="1:13" ht="9.9" customHeight="1" x14ac:dyDescent="0.3">
      <c r="A38" s="107" t="s">
        <v>425</v>
      </c>
      <c r="B38" s="105" t="s">
        <v>372</v>
      </c>
      <c r="C38" s="106"/>
      <c r="D38" s="106"/>
      <c r="E38" s="106"/>
      <c r="F38" s="106"/>
      <c r="G38" s="108" t="s">
        <v>426</v>
      </c>
      <c r="H38" s="109"/>
      <c r="I38" s="108">
        <v>0</v>
      </c>
      <c r="J38" s="108">
        <v>665</v>
      </c>
      <c r="K38" s="108">
        <v>425</v>
      </c>
      <c r="L38" s="114">
        <v>240</v>
      </c>
      <c r="M38" s="108"/>
    </row>
    <row r="39" spans="1:13" ht="9.9" customHeight="1" x14ac:dyDescent="0.3">
      <c r="A39" s="107" t="s">
        <v>427</v>
      </c>
      <c r="B39" s="105" t="s">
        <v>372</v>
      </c>
      <c r="C39" s="106"/>
      <c r="D39" s="106"/>
      <c r="E39" s="106"/>
      <c r="F39" s="106"/>
      <c r="G39" s="108" t="s">
        <v>428</v>
      </c>
      <c r="H39" s="109"/>
      <c r="I39" s="108">
        <v>500</v>
      </c>
      <c r="J39" s="108">
        <v>0</v>
      </c>
      <c r="K39" s="108">
        <v>500</v>
      </c>
      <c r="L39" s="114">
        <v>0</v>
      </c>
      <c r="M39" s="108"/>
    </row>
    <row r="40" spans="1:13" ht="9.9" customHeight="1" x14ac:dyDescent="0.3">
      <c r="A40" s="110" t="s">
        <v>372</v>
      </c>
      <c r="B40" s="105" t="s">
        <v>372</v>
      </c>
      <c r="C40" s="106"/>
      <c r="D40" s="106"/>
      <c r="E40" s="106"/>
      <c r="F40" s="106"/>
      <c r="G40" s="111" t="s">
        <v>372</v>
      </c>
      <c r="H40" s="112"/>
      <c r="I40" s="112"/>
      <c r="J40" s="112"/>
      <c r="K40" s="112"/>
      <c r="L40" s="115"/>
      <c r="M40" s="112"/>
    </row>
    <row r="41" spans="1:13" ht="9.9" customHeight="1" x14ac:dyDescent="0.3">
      <c r="A41" s="101" t="s">
        <v>431</v>
      </c>
      <c r="B41" s="105" t="s">
        <v>372</v>
      </c>
      <c r="C41" s="106"/>
      <c r="D41" s="106"/>
      <c r="E41" s="102" t="s">
        <v>432</v>
      </c>
      <c r="F41" s="103"/>
      <c r="G41" s="103"/>
      <c r="H41" s="103"/>
      <c r="I41" s="102">
        <v>26776.7</v>
      </c>
      <c r="J41" s="102">
        <v>18037.02</v>
      </c>
      <c r="K41" s="102">
        <v>33470.6</v>
      </c>
      <c r="L41" s="113">
        <v>11343.12</v>
      </c>
      <c r="M41" s="102"/>
    </row>
    <row r="42" spans="1:13" ht="9.9" customHeight="1" x14ac:dyDescent="0.3">
      <c r="A42" s="101" t="s">
        <v>433</v>
      </c>
      <c r="B42" s="105" t="s">
        <v>372</v>
      </c>
      <c r="C42" s="106"/>
      <c r="D42" s="106"/>
      <c r="E42" s="106"/>
      <c r="F42" s="102" t="s">
        <v>432</v>
      </c>
      <c r="G42" s="103"/>
      <c r="H42" s="103"/>
      <c r="I42" s="102">
        <v>26776.7</v>
      </c>
      <c r="J42" s="102">
        <v>18037.02</v>
      </c>
      <c r="K42" s="102">
        <v>33470.6</v>
      </c>
      <c r="L42" s="113">
        <v>11343.12</v>
      </c>
      <c r="M42" s="102"/>
    </row>
    <row r="43" spans="1:13" ht="9.9" customHeight="1" x14ac:dyDescent="0.3">
      <c r="A43" s="107" t="s">
        <v>436</v>
      </c>
      <c r="B43" s="105" t="s">
        <v>372</v>
      </c>
      <c r="C43" s="106"/>
      <c r="D43" s="106"/>
      <c r="E43" s="106"/>
      <c r="F43" s="106"/>
      <c r="G43" s="108" t="s">
        <v>437</v>
      </c>
      <c r="H43" s="109"/>
      <c r="I43" s="108">
        <v>26776.7</v>
      </c>
      <c r="J43" s="108">
        <v>16205.6</v>
      </c>
      <c r="K43" s="108">
        <v>31639.18</v>
      </c>
      <c r="L43" s="114">
        <v>11343.12</v>
      </c>
      <c r="M43" s="108"/>
    </row>
    <row r="44" spans="1:13" ht="9.9" customHeight="1" x14ac:dyDescent="0.3">
      <c r="A44" s="107" t="s">
        <v>440</v>
      </c>
      <c r="B44" s="105" t="s">
        <v>372</v>
      </c>
      <c r="C44" s="106"/>
      <c r="D44" s="106"/>
      <c r="E44" s="106"/>
      <c r="F44" s="106"/>
      <c r="G44" s="108" t="s">
        <v>441</v>
      </c>
      <c r="H44" s="109"/>
      <c r="I44" s="108">
        <v>0</v>
      </c>
      <c r="J44" s="108">
        <v>1831.42</v>
      </c>
      <c r="K44" s="108">
        <v>1831.42</v>
      </c>
      <c r="L44" s="114">
        <v>0</v>
      </c>
      <c r="M44" s="108"/>
    </row>
    <row r="45" spans="1:13" ht="9.9" customHeight="1" x14ac:dyDescent="0.3">
      <c r="A45" s="110" t="s">
        <v>372</v>
      </c>
      <c r="B45" s="105" t="s">
        <v>372</v>
      </c>
      <c r="C45" s="106"/>
      <c r="D45" s="106"/>
      <c r="E45" s="106"/>
      <c r="F45" s="106"/>
      <c r="G45" s="111" t="s">
        <v>372</v>
      </c>
      <c r="H45" s="112"/>
      <c r="I45" s="112"/>
      <c r="J45" s="112"/>
      <c r="K45" s="112"/>
      <c r="L45" s="115"/>
      <c r="M45" s="112"/>
    </row>
    <row r="46" spans="1:13" ht="9.9" customHeight="1" x14ac:dyDescent="0.3">
      <c r="A46" s="101" t="s">
        <v>442</v>
      </c>
      <c r="B46" s="105" t="s">
        <v>372</v>
      </c>
      <c r="C46" s="106"/>
      <c r="D46" s="106"/>
      <c r="E46" s="102" t="s">
        <v>443</v>
      </c>
      <c r="F46" s="103"/>
      <c r="G46" s="103"/>
      <c r="H46" s="103"/>
      <c r="I46" s="102">
        <v>33853.21</v>
      </c>
      <c r="J46" s="102">
        <v>0</v>
      </c>
      <c r="K46" s="102">
        <v>3709.63</v>
      </c>
      <c r="L46" s="113">
        <v>30143.58</v>
      </c>
      <c r="M46" s="102"/>
    </row>
    <row r="47" spans="1:13" ht="9.9" customHeight="1" x14ac:dyDescent="0.3">
      <c r="A47" s="101" t="s">
        <v>444</v>
      </c>
      <c r="B47" s="105" t="s">
        <v>372</v>
      </c>
      <c r="C47" s="106"/>
      <c r="D47" s="106"/>
      <c r="E47" s="106"/>
      <c r="F47" s="102" t="s">
        <v>443</v>
      </c>
      <c r="G47" s="103"/>
      <c r="H47" s="103"/>
      <c r="I47" s="102">
        <v>33853.21</v>
      </c>
      <c r="J47" s="102">
        <v>0</v>
      </c>
      <c r="K47" s="102">
        <v>3709.63</v>
      </c>
      <c r="L47" s="113">
        <v>30143.58</v>
      </c>
      <c r="M47" s="102"/>
    </row>
    <row r="48" spans="1:13" ht="9.9" customHeight="1" x14ac:dyDescent="0.3">
      <c r="A48" s="107" t="s">
        <v>445</v>
      </c>
      <c r="B48" s="105" t="s">
        <v>372</v>
      </c>
      <c r="C48" s="106"/>
      <c r="D48" s="106"/>
      <c r="E48" s="106"/>
      <c r="F48" s="106"/>
      <c r="G48" s="108" t="s">
        <v>446</v>
      </c>
      <c r="H48" s="109"/>
      <c r="I48" s="108">
        <v>33853.21</v>
      </c>
      <c r="J48" s="108">
        <v>0</v>
      </c>
      <c r="K48" s="108">
        <v>3709.63</v>
      </c>
      <c r="L48" s="114">
        <v>30143.58</v>
      </c>
      <c r="M48" s="108"/>
    </row>
    <row r="49" spans="1:13" ht="9.9" customHeight="1" x14ac:dyDescent="0.3">
      <c r="A49" s="110" t="s">
        <v>372</v>
      </c>
      <c r="B49" s="105" t="s">
        <v>372</v>
      </c>
      <c r="C49" s="106"/>
      <c r="D49" s="106"/>
      <c r="E49" s="106"/>
      <c r="F49" s="106"/>
      <c r="G49" s="111" t="s">
        <v>372</v>
      </c>
      <c r="H49" s="112"/>
      <c r="I49" s="112"/>
      <c r="J49" s="112"/>
      <c r="K49" s="112"/>
      <c r="L49" s="115"/>
      <c r="M49" s="112"/>
    </row>
    <row r="50" spans="1:13" ht="9.9" customHeight="1" x14ac:dyDescent="0.3">
      <c r="A50" s="101" t="s">
        <v>447</v>
      </c>
      <c r="B50" s="104" t="s">
        <v>372</v>
      </c>
      <c r="C50" s="102" t="s">
        <v>448</v>
      </c>
      <c r="D50" s="103"/>
      <c r="E50" s="103"/>
      <c r="F50" s="103"/>
      <c r="G50" s="103"/>
      <c r="H50" s="103"/>
      <c r="I50" s="102">
        <v>13229667.02</v>
      </c>
      <c r="J50" s="102">
        <v>2760.01</v>
      </c>
      <c r="K50" s="102">
        <v>158213.53</v>
      </c>
      <c r="L50" s="113">
        <v>13074213.5</v>
      </c>
      <c r="M50" s="102"/>
    </row>
    <row r="51" spans="1:13" ht="9.9" customHeight="1" x14ac:dyDescent="0.3">
      <c r="A51" s="101" t="s">
        <v>449</v>
      </c>
      <c r="B51" s="105" t="s">
        <v>372</v>
      </c>
      <c r="C51" s="106"/>
      <c r="D51" s="102" t="s">
        <v>450</v>
      </c>
      <c r="E51" s="103"/>
      <c r="F51" s="103"/>
      <c r="G51" s="103"/>
      <c r="H51" s="103"/>
      <c r="I51" s="102">
        <v>3575112.33</v>
      </c>
      <c r="J51" s="102">
        <v>2760.01</v>
      </c>
      <c r="K51" s="102">
        <v>158213.53</v>
      </c>
      <c r="L51" s="113">
        <v>3419658.81</v>
      </c>
      <c r="M51" s="102"/>
    </row>
    <row r="52" spans="1:13" ht="9.9" customHeight="1" x14ac:dyDescent="0.3">
      <c r="A52" s="101" t="s">
        <v>451</v>
      </c>
      <c r="B52" s="105" t="s">
        <v>372</v>
      </c>
      <c r="C52" s="106"/>
      <c r="D52" s="106"/>
      <c r="E52" s="102" t="s">
        <v>452</v>
      </c>
      <c r="F52" s="103"/>
      <c r="G52" s="103"/>
      <c r="H52" s="103"/>
      <c r="I52" s="102">
        <v>30583824.059999999</v>
      </c>
      <c r="J52" s="102">
        <v>2760.01</v>
      </c>
      <c r="K52" s="102">
        <v>0</v>
      </c>
      <c r="L52" s="113">
        <v>30586584.07</v>
      </c>
      <c r="M52" s="102"/>
    </row>
    <row r="53" spans="1:13" ht="9.9" customHeight="1" x14ac:dyDescent="0.3">
      <c r="A53" s="101" t="s">
        <v>453</v>
      </c>
      <c r="B53" s="105" t="s">
        <v>372</v>
      </c>
      <c r="C53" s="106"/>
      <c r="D53" s="106"/>
      <c r="E53" s="106"/>
      <c r="F53" s="102" t="s">
        <v>452</v>
      </c>
      <c r="G53" s="103"/>
      <c r="H53" s="103"/>
      <c r="I53" s="102">
        <v>30583824.059999999</v>
      </c>
      <c r="J53" s="102">
        <v>2760.01</v>
      </c>
      <c r="K53" s="102">
        <v>0</v>
      </c>
      <c r="L53" s="113">
        <v>30586584.07</v>
      </c>
      <c r="M53" s="102"/>
    </row>
    <row r="54" spans="1:13" ht="9.9" customHeight="1" x14ac:dyDescent="0.3">
      <c r="A54" s="107" t="s">
        <v>454</v>
      </c>
      <c r="B54" s="105" t="s">
        <v>372</v>
      </c>
      <c r="C54" s="106"/>
      <c r="D54" s="106"/>
      <c r="E54" s="106"/>
      <c r="F54" s="106"/>
      <c r="G54" s="108" t="s">
        <v>455</v>
      </c>
      <c r="H54" s="109"/>
      <c r="I54" s="108">
        <v>759111.34</v>
      </c>
      <c r="J54" s="108">
        <v>0</v>
      </c>
      <c r="K54" s="108">
        <v>0</v>
      </c>
      <c r="L54" s="114">
        <v>759111.34</v>
      </c>
      <c r="M54" s="108"/>
    </row>
    <row r="55" spans="1:13" ht="9.9" customHeight="1" x14ac:dyDescent="0.3">
      <c r="A55" s="107" t="s">
        <v>456</v>
      </c>
      <c r="B55" s="105" t="s">
        <v>372</v>
      </c>
      <c r="C55" s="106"/>
      <c r="D55" s="106"/>
      <c r="E55" s="106"/>
      <c r="F55" s="106"/>
      <c r="G55" s="108" t="s">
        <v>457</v>
      </c>
      <c r="H55" s="109"/>
      <c r="I55" s="108">
        <v>350327.15</v>
      </c>
      <c r="J55" s="108">
        <v>0</v>
      </c>
      <c r="K55" s="108">
        <v>0</v>
      </c>
      <c r="L55" s="114">
        <v>350327.15</v>
      </c>
      <c r="M55" s="108"/>
    </row>
    <row r="56" spans="1:13" ht="9.9" customHeight="1" x14ac:dyDescent="0.3">
      <c r="A56" s="107" t="s">
        <v>458</v>
      </c>
      <c r="B56" s="105" t="s">
        <v>372</v>
      </c>
      <c r="C56" s="106"/>
      <c r="D56" s="106"/>
      <c r="E56" s="106"/>
      <c r="F56" s="106"/>
      <c r="G56" s="108" t="s">
        <v>459</v>
      </c>
      <c r="H56" s="109"/>
      <c r="I56" s="108">
        <v>1108963.1499999999</v>
      </c>
      <c r="J56" s="108">
        <v>0</v>
      </c>
      <c r="K56" s="108">
        <v>0</v>
      </c>
      <c r="L56" s="114">
        <v>1108963.1499999999</v>
      </c>
      <c r="M56" s="108"/>
    </row>
    <row r="57" spans="1:13" ht="9.9" customHeight="1" x14ac:dyDescent="0.3">
      <c r="A57" s="107" t="s">
        <v>460</v>
      </c>
      <c r="B57" s="105" t="s">
        <v>372</v>
      </c>
      <c r="C57" s="106"/>
      <c r="D57" s="106"/>
      <c r="E57" s="106"/>
      <c r="F57" s="106"/>
      <c r="G57" s="108" t="s">
        <v>461</v>
      </c>
      <c r="H57" s="109"/>
      <c r="I57" s="108">
        <v>890545.32</v>
      </c>
      <c r="J57" s="108">
        <v>0</v>
      </c>
      <c r="K57" s="108">
        <v>0</v>
      </c>
      <c r="L57" s="114">
        <v>890545.32</v>
      </c>
      <c r="M57" s="108"/>
    </row>
    <row r="58" spans="1:13" ht="9.9" customHeight="1" x14ac:dyDescent="0.3">
      <c r="A58" s="107" t="s">
        <v>462</v>
      </c>
      <c r="B58" s="105" t="s">
        <v>372</v>
      </c>
      <c r="C58" s="106"/>
      <c r="D58" s="106"/>
      <c r="E58" s="106"/>
      <c r="F58" s="106"/>
      <c r="G58" s="108" t="s">
        <v>463</v>
      </c>
      <c r="H58" s="109"/>
      <c r="I58" s="108">
        <v>1330853.4099999999</v>
      </c>
      <c r="J58" s="108">
        <v>0</v>
      </c>
      <c r="K58" s="108">
        <v>0</v>
      </c>
      <c r="L58" s="114">
        <v>1330853.4099999999</v>
      </c>
      <c r="M58" s="108"/>
    </row>
    <row r="59" spans="1:13" ht="9.9" customHeight="1" x14ac:dyDescent="0.3">
      <c r="A59" s="107" t="s">
        <v>464</v>
      </c>
      <c r="B59" s="105" t="s">
        <v>372</v>
      </c>
      <c r="C59" s="106"/>
      <c r="D59" s="106"/>
      <c r="E59" s="106"/>
      <c r="F59" s="106"/>
      <c r="G59" s="108" t="s">
        <v>465</v>
      </c>
      <c r="H59" s="109"/>
      <c r="I59" s="108">
        <v>601566.87</v>
      </c>
      <c r="J59" s="108">
        <v>0</v>
      </c>
      <c r="K59" s="108">
        <v>0</v>
      </c>
      <c r="L59" s="114">
        <v>601566.87</v>
      </c>
      <c r="M59" s="108"/>
    </row>
    <row r="60" spans="1:13" ht="9.9" customHeight="1" x14ac:dyDescent="0.3">
      <c r="A60" s="107" t="s">
        <v>466</v>
      </c>
      <c r="B60" s="105" t="s">
        <v>372</v>
      </c>
      <c r="C60" s="106"/>
      <c r="D60" s="106"/>
      <c r="E60" s="106"/>
      <c r="F60" s="106"/>
      <c r="G60" s="108" t="s">
        <v>467</v>
      </c>
      <c r="H60" s="109"/>
      <c r="I60" s="108">
        <v>1872231.87</v>
      </c>
      <c r="J60" s="108">
        <v>0</v>
      </c>
      <c r="K60" s="108">
        <v>0</v>
      </c>
      <c r="L60" s="114">
        <v>1872231.87</v>
      </c>
      <c r="M60" s="108"/>
    </row>
    <row r="61" spans="1:13" ht="9.9" customHeight="1" x14ac:dyDescent="0.3">
      <c r="A61" s="107" t="s">
        <v>468</v>
      </c>
      <c r="B61" s="105" t="s">
        <v>372</v>
      </c>
      <c r="C61" s="106"/>
      <c r="D61" s="106"/>
      <c r="E61" s="106"/>
      <c r="F61" s="106"/>
      <c r="G61" s="108" t="s">
        <v>469</v>
      </c>
      <c r="H61" s="109"/>
      <c r="I61" s="108">
        <v>76973.740000000005</v>
      </c>
      <c r="J61" s="108">
        <v>0</v>
      </c>
      <c r="K61" s="108">
        <v>0</v>
      </c>
      <c r="L61" s="114">
        <v>76973.740000000005</v>
      </c>
      <c r="M61" s="108"/>
    </row>
    <row r="62" spans="1:13" ht="9.9" customHeight="1" x14ac:dyDescent="0.3">
      <c r="A62" s="107" t="s">
        <v>470</v>
      </c>
      <c r="B62" s="105" t="s">
        <v>372</v>
      </c>
      <c r="C62" s="106"/>
      <c r="D62" s="106"/>
      <c r="E62" s="106"/>
      <c r="F62" s="106"/>
      <c r="G62" s="108" t="s">
        <v>471</v>
      </c>
      <c r="H62" s="109"/>
      <c r="I62" s="108">
        <v>48104.38</v>
      </c>
      <c r="J62" s="108">
        <v>0</v>
      </c>
      <c r="K62" s="108">
        <v>0</v>
      </c>
      <c r="L62" s="114">
        <v>48104.38</v>
      </c>
      <c r="M62" s="108"/>
    </row>
    <row r="63" spans="1:13" ht="9.9" customHeight="1" x14ac:dyDescent="0.3">
      <c r="A63" s="107" t="s">
        <v>472</v>
      </c>
      <c r="B63" s="105" t="s">
        <v>372</v>
      </c>
      <c r="C63" s="106"/>
      <c r="D63" s="106"/>
      <c r="E63" s="106"/>
      <c r="F63" s="106"/>
      <c r="G63" s="108" t="s">
        <v>473</v>
      </c>
      <c r="H63" s="109"/>
      <c r="I63" s="108">
        <v>555431.16</v>
      </c>
      <c r="J63" s="108">
        <v>0</v>
      </c>
      <c r="K63" s="108">
        <v>0</v>
      </c>
      <c r="L63" s="114">
        <v>555431.16</v>
      </c>
      <c r="M63" s="108"/>
    </row>
    <row r="64" spans="1:13" ht="9.9" customHeight="1" x14ac:dyDescent="0.3">
      <c r="A64" s="107" t="s">
        <v>474</v>
      </c>
      <c r="B64" s="105" t="s">
        <v>372</v>
      </c>
      <c r="C64" s="106"/>
      <c r="D64" s="106"/>
      <c r="E64" s="106"/>
      <c r="F64" s="106"/>
      <c r="G64" s="108" t="s">
        <v>475</v>
      </c>
      <c r="H64" s="109"/>
      <c r="I64" s="108">
        <v>120178.97</v>
      </c>
      <c r="J64" s="108">
        <v>0</v>
      </c>
      <c r="K64" s="108">
        <v>0</v>
      </c>
      <c r="L64" s="114">
        <v>120178.97</v>
      </c>
      <c r="M64" s="108"/>
    </row>
    <row r="65" spans="1:13" ht="9.9" customHeight="1" x14ac:dyDescent="0.3">
      <c r="A65" s="107" t="s">
        <v>476</v>
      </c>
      <c r="B65" s="105" t="s">
        <v>372</v>
      </c>
      <c r="C65" s="106"/>
      <c r="D65" s="106"/>
      <c r="E65" s="106"/>
      <c r="F65" s="106"/>
      <c r="G65" s="108" t="s">
        <v>477</v>
      </c>
      <c r="H65" s="109"/>
      <c r="I65" s="108">
        <v>31828.44</v>
      </c>
      <c r="J65" s="108">
        <v>0</v>
      </c>
      <c r="K65" s="108">
        <v>0</v>
      </c>
      <c r="L65" s="114">
        <v>31828.44</v>
      </c>
      <c r="M65" s="108"/>
    </row>
    <row r="66" spans="1:13" ht="9.9" customHeight="1" x14ac:dyDescent="0.3">
      <c r="A66" s="107" t="s">
        <v>478</v>
      </c>
      <c r="B66" s="105" t="s">
        <v>372</v>
      </c>
      <c r="C66" s="106"/>
      <c r="D66" s="106"/>
      <c r="E66" s="106"/>
      <c r="F66" s="106"/>
      <c r="G66" s="108" t="s">
        <v>479</v>
      </c>
      <c r="H66" s="109"/>
      <c r="I66" s="108">
        <v>525406.35</v>
      </c>
      <c r="J66" s="108">
        <v>0</v>
      </c>
      <c r="K66" s="108">
        <v>0</v>
      </c>
      <c r="L66" s="114">
        <v>525406.35</v>
      </c>
      <c r="M66" s="108"/>
    </row>
    <row r="67" spans="1:13" ht="9.9" customHeight="1" x14ac:dyDescent="0.3">
      <c r="A67" s="107" t="s">
        <v>480</v>
      </c>
      <c r="B67" s="105" t="s">
        <v>372</v>
      </c>
      <c r="C67" s="106"/>
      <c r="D67" s="106"/>
      <c r="E67" s="106"/>
      <c r="F67" s="106"/>
      <c r="G67" s="108" t="s">
        <v>481</v>
      </c>
      <c r="H67" s="109"/>
      <c r="I67" s="108">
        <v>9021.5</v>
      </c>
      <c r="J67" s="108">
        <v>0</v>
      </c>
      <c r="K67" s="108">
        <v>0</v>
      </c>
      <c r="L67" s="114">
        <v>9021.5</v>
      </c>
      <c r="M67" s="108"/>
    </row>
    <row r="68" spans="1:13" ht="9.9" customHeight="1" x14ac:dyDescent="0.3">
      <c r="A68" s="107" t="s">
        <v>482</v>
      </c>
      <c r="B68" s="105" t="s">
        <v>372</v>
      </c>
      <c r="C68" s="106"/>
      <c r="D68" s="106"/>
      <c r="E68" s="106"/>
      <c r="F68" s="106"/>
      <c r="G68" s="108" t="s">
        <v>483</v>
      </c>
      <c r="H68" s="109"/>
      <c r="I68" s="108">
        <v>2345610.4500000002</v>
      </c>
      <c r="J68" s="108">
        <v>0</v>
      </c>
      <c r="K68" s="108">
        <v>0</v>
      </c>
      <c r="L68" s="114">
        <v>2345610.4500000002</v>
      </c>
      <c r="M68" s="108"/>
    </row>
    <row r="69" spans="1:13" ht="9.9" customHeight="1" x14ac:dyDescent="0.3">
      <c r="A69" s="107" t="s">
        <v>484</v>
      </c>
      <c r="B69" s="105" t="s">
        <v>372</v>
      </c>
      <c r="C69" s="106"/>
      <c r="D69" s="106"/>
      <c r="E69" s="106"/>
      <c r="F69" s="106"/>
      <c r="G69" s="108" t="s">
        <v>485</v>
      </c>
      <c r="H69" s="109"/>
      <c r="I69" s="108">
        <v>5213215.55</v>
      </c>
      <c r="J69" s="108">
        <v>0</v>
      </c>
      <c r="K69" s="108">
        <v>0</v>
      </c>
      <c r="L69" s="114">
        <v>5213215.55</v>
      </c>
      <c r="M69" s="108"/>
    </row>
    <row r="70" spans="1:13" ht="9.9" customHeight="1" x14ac:dyDescent="0.3">
      <c r="A70" s="107" t="s">
        <v>486</v>
      </c>
      <c r="B70" s="105" t="s">
        <v>372</v>
      </c>
      <c r="C70" s="106"/>
      <c r="D70" s="106"/>
      <c r="E70" s="106"/>
      <c r="F70" s="106"/>
      <c r="G70" s="108" t="s">
        <v>487</v>
      </c>
      <c r="H70" s="109"/>
      <c r="I70" s="108">
        <v>1212299.67</v>
      </c>
      <c r="J70" s="108">
        <v>0</v>
      </c>
      <c r="K70" s="108">
        <v>0</v>
      </c>
      <c r="L70" s="114">
        <v>1212299.67</v>
      </c>
      <c r="M70" s="108"/>
    </row>
    <row r="71" spans="1:13" ht="9.9" customHeight="1" x14ac:dyDescent="0.3">
      <c r="A71" s="107" t="s">
        <v>488</v>
      </c>
      <c r="B71" s="105" t="s">
        <v>372</v>
      </c>
      <c r="C71" s="106"/>
      <c r="D71" s="106"/>
      <c r="E71" s="106"/>
      <c r="F71" s="106"/>
      <c r="G71" s="108" t="s">
        <v>489</v>
      </c>
      <c r="H71" s="109"/>
      <c r="I71" s="108">
        <v>5293717.33</v>
      </c>
      <c r="J71" s="108">
        <v>0</v>
      </c>
      <c r="K71" s="108">
        <v>0</v>
      </c>
      <c r="L71" s="114">
        <v>5293717.33</v>
      </c>
      <c r="M71" s="108"/>
    </row>
    <row r="72" spans="1:13" ht="9.9" customHeight="1" x14ac:dyDescent="0.3">
      <c r="A72" s="107" t="s">
        <v>490</v>
      </c>
      <c r="B72" s="105" t="s">
        <v>372</v>
      </c>
      <c r="C72" s="106"/>
      <c r="D72" s="106"/>
      <c r="E72" s="106"/>
      <c r="F72" s="106"/>
      <c r="G72" s="108" t="s">
        <v>491</v>
      </c>
      <c r="H72" s="109"/>
      <c r="I72" s="108">
        <v>263138.71999999997</v>
      </c>
      <c r="J72" s="108">
        <v>0</v>
      </c>
      <c r="K72" s="108">
        <v>0</v>
      </c>
      <c r="L72" s="114">
        <v>263138.71999999997</v>
      </c>
      <c r="M72" s="108"/>
    </row>
    <row r="73" spans="1:13" ht="18.899999999999999" customHeight="1" x14ac:dyDescent="0.3">
      <c r="A73" s="107" t="s">
        <v>492</v>
      </c>
      <c r="B73" s="105" t="s">
        <v>372</v>
      </c>
      <c r="C73" s="106"/>
      <c r="D73" s="106"/>
      <c r="E73" s="106"/>
      <c r="F73" s="106"/>
      <c r="G73" s="108" t="s">
        <v>493</v>
      </c>
      <c r="H73" s="109"/>
      <c r="I73" s="108">
        <v>2693329.06</v>
      </c>
      <c r="J73" s="108">
        <v>2760.01</v>
      </c>
      <c r="K73" s="108">
        <v>0</v>
      </c>
      <c r="L73" s="114">
        <v>2696089.07</v>
      </c>
      <c r="M73" s="108"/>
    </row>
    <row r="74" spans="1:13" ht="9.9" customHeight="1" x14ac:dyDescent="0.3">
      <c r="A74" s="107" t="s">
        <v>496</v>
      </c>
      <c r="B74" s="105" t="s">
        <v>372</v>
      </c>
      <c r="C74" s="106"/>
      <c r="D74" s="106"/>
      <c r="E74" s="106"/>
      <c r="F74" s="106"/>
      <c r="G74" s="108" t="s">
        <v>497</v>
      </c>
      <c r="H74" s="109"/>
      <c r="I74" s="108">
        <v>3832172.58</v>
      </c>
      <c r="J74" s="108">
        <v>0</v>
      </c>
      <c r="K74" s="108">
        <v>0</v>
      </c>
      <c r="L74" s="114">
        <v>3832172.58</v>
      </c>
      <c r="M74" s="108"/>
    </row>
    <row r="75" spans="1:13" ht="9.9" customHeight="1" x14ac:dyDescent="0.3">
      <c r="A75" s="107" t="s">
        <v>498</v>
      </c>
      <c r="B75" s="105" t="s">
        <v>372</v>
      </c>
      <c r="C75" s="106"/>
      <c r="D75" s="106"/>
      <c r="E75" s="106"/>
      <c r="F75" s="106"/>
      <c r="G75" s="108" t="s">
        <v>499</v>
      </c>
      <c r="H75" s="109"/>
      <c r="I75" s="108">
        <v>174389.91</v>
      </c>
      <c r="J75" s="108">
        <v>0</v>
      </c>
      <c r="K75" s="108">
        <v>0</v>
      </c>
      <c r="L75" s="114">
        <v>174389.91</v>
      </c>
      <c r="M75" s="108"/>
    </row>
    <row r="76" spans="1:13" ht="9.9" customHeight="1" x14ac:dyDescent="0.3">
      <c r="A76" s="107" t="s">
        <v>500</v>
      </c>
      <c r="B76" s="105" t="s">
        <v>372</v>
      </c>
      <c r="C76" s="106"/>
      <c r="D76" s="106"/>
      <c r="E76" s="106"/>
      <c r="F76" s="106"/>
      <c r="G76" s="108" t="s">
        <v>501</v>
      </c>
      <c r="H76" s="109"/>
      <c r="I76" s="108">
        <v>482685.7</v>
      </c>
      <c r="J76" s="108">
        <v>0</v>
      </c>
      <c r="K76" s="108">
        <v>0</v>
      </c>
      <c r="L76" s="114">
        <v>482685.7</v>
      </c>
      <c r="M76" s="108"/>
    </row>
    <row r="77" spans="1:13" ht="9.9" customHeight="1" x14ac:dyDescent="0.3">
      <c r="A77" s="107" t="s">
        <v>502</v>
      </c>
      <c r="B77" s="105" t="s">
        <v>372</v>
      </c>
      <c r="C77" s="106"/>
      <c r="D77" s="106"/>
      <c r="E77" s="106"/>
      <c r="F77" s="106"/>
      <c r="G77" s="108" t="s">
        <v>503</v>
      </c>
      <c r="H77" s="109"/>
      <c r="I77" s="108">
        <v>69645.5</v>
      </c>
      <c r="J77" s="108">
        <v>0</v>
      </c>
      <c r="K77" s="108">
        <v>0</v>
      </c>
      <c r="L77" s="114">
        <v>69645.5</v>
      </c>
      <c r="M77" s="108"/>
    </row>
    <row r="78" spans="1:13" ht="9.9" customHeight="1" x14ac:dyDescent="0.3">
      <c r="A78" s="107" t="s">
        <v>504</v>
      </c>
      <c r="B78" s="105" t="s">
        <v>372</v>
      </c>
      <c r="C78" s="106"/>
      <c r="D78" s="106"/>
      <c r="E78" s="106"/>
      <c r="F78" s="106"/>
      <c r="G78" s="108" t="s">
        <v>505</v>
      </c>
      <c r="H78" s="109"/>
      <c r="I78" s="108">
        <v>363075.94</v>
      </c>
      <c r="J78" s="108">
        <v>0</v>
      </c>
      <c r="K78" s="108">
        <v>0</v>
      </c>
      <c r="L78" s="114">
        <v>363075.94</v>
      </c>
      <c r="M78" s="108"/>
    </row>
    <row r="79" spans="1:13" ht="9.9" customHeight="1" x14ac:dyDescent="0.3">
      <c r="A79" s="107" t="s">
        <v>506</v>
      </c>
      <c r="B79" s="105" t="s">
        <v>372</v>
      </c>
      <c r="C79" s="106"/>
      <c r="D79" s="106"/>
      <c r="E79" s="106"/>
      <c r="F79" s="106"/>
      <c r="G79" s="108" t="s">
        <v>507</v>
      </c>
      <c r="H79" s="109"/>
      <c r="I79" s="108">
        <v>360000</v>
      </c>
      <c r="J79" s="108">
        <v>0</v>
      </c>
      <c r="K79" s="108">
        <v>0</v>
      </c>
      <c r="L79" s="114">
        <v>360000</v>
      </c>
      <c r="M79" s="108"/>
    </row>
    <row r="80" spans="1:13" ht="9.9" customHeight="1" x14ac:dyDescent="0.3">
      <c r="A80" s="110" t="s">
        <v>372</v>
      </c>
      <c r="B80" s="105" t="s">
        <v>372</v>
      </c>
      <c r="C80" s="106"/>
      <c r="D80" s="106"/>
      <c r="E80" s="106"/>
      <c r="F80" s="106"/>
      <c r="G80" s="111" t="s">
        <v>372</v>
      </c>
      <c r="H80" s="112"/>
      <c r="I80" s="112"/>
      <c r="J80" s="112"/>
      <c r="K80" s="112"/>
      <c r="L80" s="115"/>
      <c r="M80" s="112"/>
    </row>
    <row r="81" spans="1:13" ht="9.9" customHeight="1" x14ac:dyDescent="0.3">
      <c r="A81" s="101" t="s">
        <v>508</v>
      </c>
      <c r="B81" s="105" t="s">
        <v>372</v>
      </c>
      <c r="C81" s="106"/>
      <c r="D81" s="106"/>
      <c r="E81" s="102" t="s">
        <v>509</v>
      </c>
      <c r="F81" s="103"/>
      <c r="G81" s="103"/>
      <c r="H81" s="103"/>
      <c r="I81" s="102">
        <v>-27109057.620000001</v>
      </c>
      <c r="J81" s="102">
        <v>0</v>
      </c>
      <c r="K81" s="102">
        <v>157871.4</v>
      </c>
      <c r="L81" s="113">
        <v>-27266929.02</v>
      </c>
      <c r="M81" s="102"/>
    </row>
    <row r="82" spans="1:13" ht="9.9" customHeight="1" x14ac:dyDescent="0.3">
      <c r="A82" s="101" t="s">
        <v>510</v>
      </c>
      <c r="B82" s="105" t="s">
        <v>372</v>
      </c>
      <c r="C82" s="106"/>
      <c r="D82" s="106"/>
      <c r="E82" s="106"/>
      <c r="F82" s="102" t="s">
        <v>509</v>
      </c>
      <c r="G82" s="103"/>
      <c r="H82" s="103"/>
      <c r="I82" s="102">
        <v>-27109057.620000001</v>
      </c>
      <c r="J82" s="102">
        <v>0</v>
      </c>
      <c r="K82" s="102">
        <v>157871.4</v>
      </c>
      <c r="L82" s="113">
        <v>-27266929.02</v>
      </c>
      <c r="M82" s="102"/>
    </row>
    <row r="83" spans="1:13" ht="9.9" customHeight="1" x14ac:dyDescent="0.3">
      <c r="A83" s="107" t="s">
        <v>511</v>
      </c>
      <c r="B83" s="105" t="s">
        <v>372</v>
      </c>
      <c r="C83" s="106"/>
      <c r="D83" s="106"/>
      <c r="E83" s="106"/>
      <c r="F83" s="106"/>
      <c r="G83" s="108" t="s">
        <v>512</v>
      </c>
      <c r="H83" s="109"/>
      <c r="I83" s="108">
        <v>-1108963.1499999999</v>
      </c>
      <c r="J83" s="108">
        <v>0</v>
      </c>
      <c r="K83" s="108">
        <v>0</v>
      </c>
      <c r="L83" s="114">
        <v>-1108963.1499999999</v>
      </c>
      <c r="M83" s="108"/>
    </row>
    <row r="84" spans="1:13" ht="9.9" customHeight="1" x14ac:dyDescent="0.3">
      <c r="A84" s="107" t="s">
        <v>513</v>
      </c>
      <c r="B84" s="105" t="s">
        <v>372</v>
      </c>
      <c r="C84" s="106"/>
      <c r="D84" s="106"/>
      <c r="E84" s="106"/>
      <c r="F84" s="106"/>
      <c r="G84" s="108" t="s">
        <v>514</v>
      </c>
      <c r="H84" s="109"/>
      <c r="I84" s="108">
        <v>-973026.61</v>
      </c>
      <c r="J84" s="108">
        <v>0</v>
      </c>
      <c r="K84" s="108">
        <v>14161.25</v>
      </c>
      <c r="L84" s="114">
        <v>-987187.86</v>
      </c>
      <c r="M84" s="108"/>
    </row>
    <row r="85" spans="1:13" ht="9.9" customHeight="1" x14ac:dyDescent="0.3">
      <c r="A85" s="107" t="s">
        <v>515</v>
      </c>
      <c r="B85" s="105" t="s">
        <v>372</v>
      </c>
      <c r="C85" s="106"/>
      <c r="D85" s="106"/>
      <c r="E85" s="106"/>
      <c r="F85" s="106"/>
      <c r="G85" s="108" t="s">
        <v>516</v>
      </c>
      <c r="H85" s="109"/>
      <c r="I85" s="108">
        <v>-773832.83</v>
      </c>
      <c r="J85" s="108">
        <v>0</v>
      </c>
      <c r="K85" s="108">
        <v>2457.96</v>
      </c>
      <c r="L85" s="114">
        <v>-776290.79</v>
      </c>
      <c r="M85" s="108"/>
    </row>
    <row r="86" spans="1:13" ht="9.9" customHeight="1" x14ac:dyDescent="0.3">
      <c r="A86" s="107" t="s">
        <v>517</v>
      </c>
      <c r="B86" s="105" t="s">
        <v>372</v>
      </c>
      <c r="C86" s="106"/>
      <c r="D86" s="106"/>
      <c r="E86" s="106"/>
      <c r="F86" s="106"/>
      <c r="G86" s="108" t="s">
        <v>518</v>
      </c>
      <c r="H86" s="109"/>
      <c r="I86" s="108">
        <v>-758269.5</v>
      </c>
      <c r="J86" s="108">
        <v>0</v>
      </c>
      <c r="K86" s="108">
        <v>58.19</v>
      </c>
      <c r="L86" s="114">
        <v>-758327.69</v>
      </c>
      <c r="M86" s="108"/>
    </row>
    <row r="87" spans="1:13" ht="9.9" customHeight="1" x14ac:dyDescent="0.3">
      <c r="A87" s="107" t="s">
        <v>519</v>
      </c>
      <c r="B87" s="105" t="s">
        <v>372</v>
      </c>
      <c r="C87" s="106"/>
      <c r="D87" s="106"/>
      <c r="E87" s="106"/>
      <c r="F87" s="106"/>
      <c r="G87" s="108" t="s">
        <v>520</v>
      </c>
      <c r="H87" s="109"/>
      <c r="I87" s="108">
        <v>-1867251.87</v>
      </c>
      <c r="J87" s="108">
        <v>0</v>
      </c>
      <c r="K87" s="108">
        <v>0</v>
      </c>
      <c r="L87" s="114">
        <v>-1867251.87</v>
      </c>
      <c r="M87" s="108"/>
    </row>
    <row r="88" spans="1:13" ht="9.9" customHeight="1" x14ac:dyDescent="0.3">
      <c r="A88" s="107" t="s">
        <v>521</v>
      </c>
      <c r="B88" s="105" t="s">
        <v>372</v>
      </c>
      <c r="C88" s="106"/>
      <c r="D88" s="106"/>
      <c r="E88" s="106"/>
      <c r="F88" s="106"/>
      <c r="G88" s="108" t="s">
        <v>522</v>
      </c>
      <c r="H88" s="109"/>
      <c r="I88" s="108">
        <v>-53570.43</v>
      </c>
      <c r="J88" s="108">
        <v>0</v>
      </c>
      <c r="K88" s="108">
        <v>628.55999999999995</v>
      </c>
      <c r="L88" s="114">
        <v>-54198.99</v>
      </c>
      <c r="M88" s="108"/>
    </row>
    <row r="89" spans="1:13" ht="9.9" customHeight="1" x14ac:dyDescent="0.3">
      <c r="A89" s="107" t="s">
        <v>523</v>
      </c>
      <c r="B89" s="105" t="s">
        <v>372</v>
      </c>
      <c r="C89" s="106"/>
      <c r="D89" s="106"/>
      <c r="E89" s="106"/>
      <c r="F89" s="106"/>
      <c r="G89" s="108" t="s">
        <v>524</v>
      </c>
      <c r="H89" s="109"/>
      <c r="I89" s="108">
        <v>-350019.86</v>
      </c>
      <c r="J89" s="108">
        <v>0</v>
      </c>
      <c r="K89" s="108">
        <v>49.29</v>
      </c>
      <c r="L89" s="114">
        <v>-350069.15</v>
      </c>
      <c r="M89" s="108"/>
    </row>
    <row r="90" spans="1:13" ht="9.9" customHeight="1" x14ac:dyDescent="0.3">
      <c r="A90" s="107" t="s">
        <v>525</v>
      </c>
      <c r="B90" s="105" t="s">
        <v>372</v>
      </c>
      <c r="C90" s="106"/>
      <c r="D90" s="106"/>
      <c r="E90" s="106"/>
      <c r="F90" s="106"/>
      <c r="G90" s="108" t="s">
        <v>526</v>
      </c>
      <c r="H90" s="109"/>
      <c r="I90" s="108">
        <v>-48077.29</v>
      </c>
      <c r="J90" s="108">
        <v>0</v>
      </c>
      <c r="K90" s="108">
        <v>16.93</v>
      </c>
      <c r="L90" s="114">
        <v>-48094.22</v>
      </c>
      <c r="M90" s="108"/>
    </row>
    <row r="91" spans="1:13" ht="9.9" customHeight="1" x14ac:dyDescent="0.3">
      <c r="A91" s="107" t="s">
        <v>527</v>
      </c>
      <c r="B91" s="105" t="s">
        <v>372</v>
      </c>
      <c r="C91" s="106"/>
      <c r="D91" s="106"/>
      <c r="E91" s="106"/>
      <c r="F91" s="106"/>
      <c r="G91" s="108" t="s">
        <v>528</v>
      </c>
      <c r="H91" s="109"/>
      <c r="I91" s="108">
        <v>-601566.87</v>
      </c>
      <c r="J91" s="108">
        <v>0</v>
      </c>
      <c r="K91" s="108">
        <v>0</v>
      </c>
      <c r="L91" s="114">
        <v>-601566.87</v>
      </c>
      <c r="M91" s="108"/>
    </row>
    <row r="92" spans="1:13" ht="9.9" customHeight="1" x14ac:dyDescent="0.3">
      <c r="A92" s="107" t="s">
        <v>529</v>
      </c>
      <c r="B92" s="105" t="s">
        <v>372</v>
      </c>
      <c r="C92" s="106"/>
      <c r="D92" s="106"/>
      <c r="E92" s="106"/>
      <c r="F92" s="106"/>
      <c r="G92" s="108" t="s">
        <v>530</v>
      </c>
      <c r="H92" s="109"/>
      <c r="I92" s="108">
        <v>-534402.74</v>
      </c>
      <c r="J92" s="108">
        <v>0</v>
      </c>
      <c r="K92" s="108">
        <v>451.58</v>
      </c>
      <c r="L92" s="114">
        <v>-534854.31999999995</v>
      </c>
      <c r="M92" s="108"/>
    </row>
    <row r="93" spans="1:13" ht="9.9" customHeight="1" x14ac:dyDescent="0.3">
      <c r="A93" s="107" t="s">
        <v>531</v>
      </c>
      <c r="B93" s="105" t="s">
        <v>372</v>
      </c>
      <c r="C93" s="106"/>
      <c r="D93" s="106"/>
      <c r="E93" s="106"/>
      <c r="F93" s="106"/>
      <c r="G93" s="108" t="s">
        <v>532</v>
      </c>
      <c r="H93" s="109"/>
      <c r="I93" s="108">
        <v>-120178.97</v>
      </c>
      <c r="J93" s="108">
        <v>0</v>
      </c>
      <c r="K93" s="108">
        <v>0</v>
      </c>
      <c r="L93" s="114">
        <v>-120178.97</v>
      </c>
      <c r="M93" s="108"/>
    </row>
    <row r="94" spans="1:13" ht="9.9" customHeight="1" x14ac:dyDescent="0.3">
      <c r="A94" s="107" t="s">
        <v>533</v>
      </c>
      <c r="B94" s="105" t="s">
        <v>372</v>
      </c>
      <c r="C94" s="106"/>
      <c r="D94" s="106"/>
      <c r="E94" s="106"/>
      <c r="F94" s="106"/>
      <c r="G94" s="108" t="s">
        <v>534</v>
      </c>
      <c r="H94" s="109"/>
      <c r="I94" s="108">
        <v>-31828.44</v>
      </c>
      <c r="J94" s="108">
        <v>0</v>
      </c>
      <c r="K94" s="108">
        <v>0</v>
      </c>
      <c r="L94" s="114">
        <v>-31828.44</v>
      </c>
      <c r="M94" s="108"/>
    </row>
    <row r="95" spans="1:13" ht="9.9" customHeight="1" x14ac:dyDescent="0.3">
      <c r="A95" s="107" t="s">
        <v>535</v>
      </c>
      <c r="B95" s="105" t="s">
        <v>372</v>
      </c>
      <c r="C95" s="106"/>
      <c r="D95" s="106"/>
      <c r="E95" s="106"/>
      <c r="F95" s="106"/>
      <c r="G95" s="108" t="s">
        <v>536</v>
      </c>
      <c r="H95" s="109"/>
      <c r="I95" s="108">
        <v>-525406.35</v>
      </c>
      <c r="J95" s="108">
        <v>0</v>
      </c>
      <c r="K95" s="108">
        <v>0</v>
      </c>
      <c r="L95" s="114">
        <v>-525406.35</v>
      </c>
      <c r="M95" s="108"/>
    </row>
    <row r="96" spans="1:13" ht="9.9" customHeight="1" x14ac:dyDescent="0.3">
      <c r="A96" s="107" t="s">
        <v>537</v>
      </c>
      <c r="B96" s="105" t="s">
        <v>372</v>
      </c>
      <c r="C96" s="106"/>
      <c r="D96" s="106"/>
      <c r="E96" s="106"/>
      <c r="F96" s="106"/>
      <c r="G96" s="108" t="s">
        <v>538</v>
      </c>
      <c r="H96" s="109"/>
      <c r="I96" s="108">
        <v>-9021.5</v>
      </c>
      <c r="J96" s="108">
        <v>0</v>
      </c>
      <c r="K96" s="108">
        <v>0</v>
      </c>
      <c r="L96" s="114">
        <v>-9021.5</v>
      </c>
      <c r="M96" s="108"/>
    </row>
    <row r="97" spans="1:13" ht="9.9" customHeight="1" x14ac:dyDescent="0.3">
      <c r="A97" s="107" t="s">
        <v>539</v>
      </c>
      <c r="B97" s="105" t="s">
        <v>372</v>
      </c>
      <c r="C97" s="106"/>
      <c r="D97" s="106"/>
      <c r="E97" s="106"/>
      <c r="F97" s="106"/>
      <c r="G97" s="108" t="s">
        <v>540</v>
      </c>
      <c r="H97" s="109"/>
      <c r="I97" s="108">
        <v>-2310525.96</v>
      </c>
      <c r="J97" s="108">
        <v>0</v>
      </c>
      <c r="K97" s="108">
        <v>2459.84</v>
      </c>
      <c r="L97" s="114">
        <v>-2312985.7999999998</v>
      </c>
      <c r="M97" s="108"/>
    </row>
    <row r="98" spans="1:13" ht="9.9" customHeight="1" x14ac:dyDescent="0.3">
      <c r="A98" s="107" t="s">
        <v>541</v>
      </c>
      <c r="B98" s="105" t="s">
        <v>372</v>
      </c>
      <c r="C98" s="106"/>
      <c r="D98" s="106"/>
      <c r="E98" s="106"/>
      <c r="F98" s="106"/>
      <c r="G98" s="108" t="s">
        <v>542</v>
      </c>
      <c r="H98" s="109"/>
      <c r="I98" s="108">
        <v>-5008098.54</v>
      </c>
      <c r="J98" s="108">
        <v>0</v>
      </c>
      <c r="K98" s="108">
        <v>16634.740000000002</v>
      </c>
      <c r="L98" s="114">
        <v>-5024733.28</v>
      </c>
      <c r="M98" s="108"/>
    </row>
    <row r="99" spans="1:13" ht="9.9" customHeight="1" x14ac:dyDescent="0.3">
      <c r="A99" s="107" t="s">
        <v>543</v>
      </c>
      <c r="B99" s="105" t="s">
        <v>372</v>
      </c>
      <c r="C99" s="106"/>
      <c r="D99" s="106"/>
      <c r="E99" s="106"/>
      <c r="F99" s="106"/>
      <c r="G99" s="108" t="s">
        <v>544</v>
      </c>
      <c r="H99" s="109"/>
      <c r="I99" s="108">
        <v>-1178946.82</v>
      </c>
      <c r="J99" s="108">
        <v>0</v>
      </c>
      <c r="K99" s="108">
        <v>1361.01</v>
      </c>
      <c r="L99" s="114">
        <v>-1180307.83</v>
      </c>
      <c r="M99" s="108"/>
    </row>
    <row r="100" spans="1:13" ht="9.9" customHeight="1" x14ac:dyDescent="0.3">
      <c r="A100" s="107" t="s">
        <v>545</v>
      </c>
      <c r="B100" s="105" t="s">
        <v>372</v>
      </c>
      <c r="C100" s="106"/>
      <c r="D100" s="106"/>
      <c r="E100" s="106"/>
      <c r="F100" s="106"/>
      <c r="G100" s="108" t="s">
        <v>546</v>
      </c>
      <c r="H100" s="109"/>
      <c r="I100" s="108">
        <v>-5285956.59</v>
      </c>
      <c r="J100" s="108">
        <v>0</v>
      </c>
      <c r="K100" s="108">
        <v>551.84</v>
      </c>
      <c r="L100" s="114">
        <v>-5286508.43</v>
      </c>
      <c r="M100" s="108"/>
    </row>
    <row r="101" spans="1:13" ht="9.9" customHeight="1" x14ac:dyDescent="0.3">
      <c r="A101" s="107" t="s">
        <v>547</v>
      </c>
      <c r="B101" s="105" t="s">
        <v>372</v>
      </c>
      <c r="C101" s="106"/>
      <c r="D101" s="106"/>
      <c r="E101" s="106"/>
      <c r="F101" s="106"/>
      <c r="G101" s="108" t="s">
        <v>548</v>
      </c>
      <c r="H101" s="109"/>
      <c r="I101" s="108">
        <v>-212196.82</v>
      </c>
      <c r="J101" s="108">
        <v>0</v>
      </c>
      <c r="K101" s="108">
        <v>4325.58</v>
      </c>
      <c r="L101" s="114">
        <v>-216522.4</v>
      </c>
      <c r="M101" s="108"/>
    </row>
    <row r="102" spans="1:13" ht="18.899999999999999" customHeight="1" x14ac:dyDescent="0.3">
      <c r="A102" s="107" t="s">
        <v>549</v>
      </c>
      <c r="B102" s="105" t="s">
        <v>372</v>
      </c>
      <c r="C102" s="106"/>
      <c r="D102" s="106"/>
      <c r="E102" s="106"/>
      <c r="F102" s="106"/>
      <c r="G102" s="108" t="s">
        <v>550</v>
      </c>
      <c r="H102" s="109"/>
      <c r="I102" s="108">
        <v>-1271690.3</v>
      </c>
      <c r="J102" s="108">
        <v>0</v>
      </c>
      <c r="K102" s="108">
        <v>110749.03</v>
      </c>
      <c r="L102" s="114">
        <v>-1382439.33</v>
      </c>
      <c r="M102" s="108"/>
    </row>
    <row r="103" spans="1:13" ht="9.9" customHeight="1" x14ac:dyDescent="0.3">
      <c r="A103" s="107" t="s">
        <v>551</v>
      </c>
      <c r="B103" s="105" t="s">
        <v>372</v>
      </c>
      <c r="C103" s="106"/>
      <c r="D103" s="106"/>
      <c r="E103" s="106"/>
      <c r="F103" s="106"/>
      <c r="G103" s="108" t="s">
        <v>552</v>
      </c>
      <c r="H103" s="109"/>
      <c r="I103" s="108">
        <v>-3832172.58</v>
      </c>
      <c r="J103" s="108">
        <v>0</v>
      </c>
      <c r="K103" s="108">
        <v>0</v>
      </c>
      <c r="L103" s="114">
        <v>-3832172.58</v>
      </c>
      <c r="M103" s="108"/>
    </row>
    <row r="104" spans="1:13" ht="9.9" customHeight="1" x14ac:dyDescent="0.3">
      <c r="A104" s="107" t="s">
        <v>553</v>
      </c>
      <c r="B104" s="105" t="s">
        <v>372</v>
      </c>
      <c r="C104" s="106"/>
      <c r="D104" s="106"/>
      <c r="E104" s="106"/>
      <c r="F104" s="106"/>
      <c r="G104" s="108" t="s">
        <v>554</v>
      </c>
      <c r="H104" s="109"/>
      <c r="I104" s="108">
        <v>-174389.91</v>
      </c>
      <c r="J104" s="108">
        <v>0</v>
      </c>
      <c r="K104" s="108">
        <v>0</v>
      </c>
      <c r="L104" s="114">
        <v>-174389.91</v>
      </c>
      <c r="M104" s="108"/>
    </row>
    <row r="105" spans="1:13" ht="9.9" customHeight="1" x14ac:dyDescent="0.3">
      <c r="A105" s="107" t="s">
        <v>555</v>
      </c>
      <c r="B105" s="105" t="s">
        <v>372</v>
      </c>
      <c r="C105" s="106"/>
      <c r="D105" s="106"/>
      <c r="E105" s="106"/>
      <c r="F105" s="106"/>
      <c r="G105" s="108" t="s">
        <v>556</v>
      </c>
      <c r="H105" s="109"/>
      <c r="I105" s="108">
        <v>-59932.17</v>
      </c>
      <c r="J105" s="108">
        <v>0</v>
      </c>
      <c r="K105" s="108">
        <v>2885.98</v>
      </c>
      <c r="L105" s="114">
        <v>-62818.15</v>
      </c>
      <c r="M105" s="108"/>
    </row>
    <row r="106" spans="1:13" ht="9.9" customHeight="1" x14ac:dyDescent="0.3">
      <c r="A106" s="107" t="s">
        <v>557</v>
      </c>
      <c r="B106" s="105" t="s">
        <v>372</v>
      </c>
      <c r="C106" s="106"/>
      <c r="D106" s="106"/>
      <c r="E106" s="106"/>
      <c r="F106" s="106"/>
      <c r="G106" s="108" t="s">
        <v>558</v>
      </c>
      <c r="H106" s="109"/>
      <c r="I106" s="108">
        <v>-19731.52</v>
      </c>
      <c r="J106" s="108">
        <v>0</v>
      </c>
      <c r="K106" s="108">
        <v>1079.6199999999999</v>
      </c>
      <c r="L106" s="114">
        <v>-20811.14</v>
      </c>
      <c r="M106" s="108"/>
    </row>
    <row r="107" spans="1:13" ht="9.9" customHeight="1" x14ac:dyDescent="0.3">
      <c r="A107" s="110" t="s">
        <v>372</v>
      </c>
      <c r="B107" s="105" t="s">
        <v>372</v>
      </c>
      <c r="C107" s="106"/>
      <c r="D107" s="106"/>
      <c r="E107" s="106"/>
      <c r="F107" s="106"/>
      <c r="G107" s="111" t="s">
        <v>372</v>
      </c>
      <c r="H107" s="112"/>
      <c r="I107" s="112"/>
      <c r="J107" s="112"/>
      <c r="K107" s="112"/>
      <c r="L107" s="115"/>
      <c r="M107" s="112"/>
    </row>
    <row r="108" spans="1:13" ht="9.9" customHeight="1" x14ac:dyDescent="0.3">
      <c r="A108" s="101" t="s">
        <v>559</v>
      </c>
      <c r="B108" s="105" t="s">
        <v>372</v>
      </c>
      <c r="C108" s="106"/>
      <c r="D108" s="106"/>
      <c r="E108" s="102" t="s">
        <v>560</v>
      </c>
      <c r="F108" s="103"/>
      <c r="G108" s="103"/>
      <c r="H108" s="103"/>
      <c r="I108" s="102">
        <v>6485.89</v>
      </c>
      <c r="J108" s="102">
        <v>0</v>
      </c>
      <c r="K108" s="102">
        <v>342.13</v>
      </c>
      <c r="L108" s="113">
        <v>6143.76</v>
      </c>
      <c r="M108" s="102"/>
    </row>
    <row r="109" spans="1:13" ht="9.9" customHeight="1" x14ac:dyDescent="0.3">
      <c r="A109" s="101" t="s">
        <v>561</v>
      </c>
      <c r="B109" s="105" t="s">
        <v>372</v>
      </c>
      <c r="C109" s="106"/>
      <c r="D109" s="106"/>
      <c r="E109" s="106"/>
      <c r="F109" s="102" t="s">
        <v>560</v>
      </c>
      <c r="G109" s="103"/>
      <c r="H109" s="103"/>
      <c r="I109" s="102">
        <v>539838.66</v>
      </c>
      <c r="J109" s="102">
        <v>0</v>
      </c>
      <c r="K109" s="102">
        <v>0</v>
      </c>
      <c r="L109" s="113">
        <v>539838.66</v>
      </c>
      <c r="M109" s="102"/>
    </row>
    <row r="110" spans="1:13" ht="9.9" customHeight="1" x14ac:dyDescent="0.3">
      <c r="A110" s="107" t="s">
        <v>562</v>
      </c>
      <c r="B110" s="105" t="s">
        <v>372</v>
      </c>
      <c r="C110" s="106"/>
      <c r="D110" s="106"/>
      <c r="E110" s="106"/>
      <c r="F110" s="106"/>
      <c r="G110" s="108" t="s">
        <v>563</v>
      </c>
      <c r="H110" s="109"/>
      <c r="I110" s="108">
        <v>416520.66</v>
      </c>
      <c r="J110" s="108">
        <v>0</v>
      </c>
      <c r="K110" s="108">
        <v>0</v>
      </c>
      <c r="L110" s="114">
        <v>416520.66</v>
      </c>
      <c r="M110" s="108"/>
    </row>
    <row r="111" spans="1:13" ht="9.9" customHeight="1" x14ac:dyDescent="0.3">
      <c r="A111" s="107" t="s">
        <v>564</v>
      </c>
      <c r="B111" s="105" t="s">
        <v>372</v>
      </c>
      <c r="C111" s="106"/>
      <c r="D111" s="106"/>
      <c r="E111" s="106"/>
      <c r="F111" s="106"/>
      <c r="G111" s="108" t="s">
        <v>565</v>
      </c>
      <c r="H111" s="109"/>
      <c r="I111" s="108">
        <v>113798</v>
      </c>
      <c r="J111" s="108">
        <v>0</v>
      </c>
      <c r="K111" s="108">
        <v>0</v>
      </c>
      <c r="L111" s="114">
        <v>113798</v>
      </c>
      <c r="M111" s="108"/>
    </row>
    <row r="112" spans="1:13" ht="9.9" customHeight="1" x14ac:dyDescent="0.3">
      <c r="A112" s="107" t="s">
        <v>566</v>
      </c>
      <c r="B112" s="105" t="s">
        <v>372</v>
      </c>
      <c r="C112" s="106"/>
      <c r="D112" s="106"/>
      <c r="E112" s="106"/>
      <c r="F112" s="106"/>
      <c r="G112" s="108" t="s">
        <v>567</v>
      </c>
      <c r="H112" s="109"/>
      <c r="I112" s="108">
        <v>9520</v>
      </c>
      <c r="J112" s="108">
        <v>0</v>
      </c>
      <c r="K112" s="108">
        <v>0</v>
      </c>
      <c r="L112" s="114">
        <v>9520</v>
      </c>
      <c r="M112" s="108"/>
    </row>
    <row r="113" spans="1:13" ht="9.9" customHeight="1" x14ac:dyDescent="0.3">
      <c r="A113" s="110" t="s">
        <v>372</v>
      </c>
      <c r="B113" s="105" t="s">
        <v>372</v>
      </c>
      <c r="C113" s="106"/>
      <c r="D113" s="106"/>
      <c r="E113" s="106"/>
      <c r="F113" s="106"/>
      <c r="G113" s="111" t="s">
        <v>372</v>
      </c>
      <c r="H113" s="112"/>
      <c r="I113" s="112"/>
      <c r="J113" s="112"/>
      <c r="K113" s="112"/>
      <c r="L113" s="115"/>
      <c r="M113" s="112"/>
    </row>
    <row r="114" spans="1:13" ht="9.9" customHeight="1" x14ac:dyDescent="0.3">
      <c r="A114" s="101" t="s">
        <v>568</v>
      </c>
      <c r="B114" s="105" t="s">
        <v>372</v>
      </c>
      <c r="C114" s="106"/>
      <c r="D114" s="106"/>
      <c r="E114" s="106"/>
      <c r="F114" s="102" t="s">
        <v>569</v>
      </c>
      <c r="G114" s="103"/>
      <c r="H114" s="103"/>
      <c r="I114" s="102">
        <v>-533352.77</v>
      </c>
      <c r="J114" s="102">
        <v>0</v>
      </c>
      <c r="K114" s="102">
        <v>342.13</v>
      </c>
      <c r="L114" s="113">
        <v>-533694.9</v>
      </c>
      <c r="M114" s="102"/>
    </row>
    <row r="115" spans="1:13" ht="9.9" customHeight="1" x14ac:dyDescent="0.3">
      <c r="A115" s="107" t="s">
        <v>570</v>
      </c>
      <c r="B115" s="105" t="s">
        <v>372</v>
      </c>
      <c r="C115" s="106"/>
      <c r="D115" s="106"/>
      <c r="E115" s="106"/>
      <c r="F115" s="106"/>
      <c r="G115" s="108" t="s">
        <v>571</v>
      </c>
      <c r="H115" s="109"/>
      <c r="I115" s="108">
        <v>-410034.77</v>
      </c>
      <c r="J115" s="108">
        <v>0</v>
      </c>
      <c r="K115" s="108">
        <v>342.13</v>
      </c>
      <c r="L115" s="114">
        <v>-410376.9</v>
      </c>
      <c r="M115" s="108"/>
    </row>
    <row r="116" spans="1:13" ht="9.9" customHeight="1" x14ac:dyDescent="0.3">
      <c r="A116" s="107" t="s">
        <v>572</v>
      </c>
      <c r="B116" s="105" t="s">
        <v>372</v>
      </c>
      <c r="C116" s="106"/>
      <c r="D116" s="106"/>
      <c r="E116" s="106"/>
      <c r="F116" s="106"/>
      <c r="G116" s="108" t="s">
        <v>573</v>
      </c>
      <c r="H116" s="109"/>
      <c r="I116" s="108">
        <v>-9520</v>
      </c>
      <c r="J116" s="108">
        <v>0</v>
      </c>
      <c r="K116" s="108">
        <v>0</v>
      </c>
      <c r="L116" s="114">
        <v>-9520</v>
      </c>
      <c r="M116" s="108"/>
    </row>
    <row r="117" spans="1:13" ht="9.9" customHeight="1" x14ac:dyDescent="0.3">
      <c r="A117" s="107" t="s">
        <v>574</v>
      </c>
      <c r="B117" s="105" t="s">
        <v>372</v>
      </c>
      <c r="C117" s="106"/>
      <c r="D117" s="106"/>
      <c r="E117" s="106"/>
      <c r="F117" s="106"/>
      <c r="G117" s="108" t="s">
        <v>575</v>
      </c>
      <c r="H117" s="109"/>
      <c r="I117" s="108">
        <v>-113798</v>
      </c>
      <c r="J117" s="108">
        <v>0</v>
      </c>
      <c r="K117" s="108">
        <v>0</v>
      </c>
      <c r="L117" s="114">
        <v>-113798</v>
      </c>
      <c r="M117" s="108"/>
    </row>
    <row r="118" spans="1:13" ht="9.9" customHeight="1" x14ac:dyDescent="0.3">
      <c r="A118" s="110" t="s">
        <v>372</v>
      </c>
      <c r="B118" s="105" t="s">
        <v>372</v>
      </c>
      <c r="C118" s="106"/>
      <c r="D118" s="106"/>
      <c r="E118" s="106"/>
      <c r="F118" s="106"/>
      <c r="G118" s="111" t="s">
        <v>372</v>
      </c>
      <c r="H118" s="112"/>
      <c r="I118" s="112"/>
      <c r="J118" s="112"/>
      <c r="K118" s="112"/>
      <c r="L118" s="115"/>
      <c r="M118" s="112"/>
    </row>
    <row r="119" spans="1:13" ht="9.9" customHeight="1" x14ac:dyDescent="0.3">
      <c r="A119" s="101" t="s">
        <v>576</v>
      </c>
      <c r="B119" s="105" t="s">
        <v>372</v>
      </c>
      <c r="C119" s="106"/>
      <c r="D119" s="106"/>
      <c r="E119" s="102" t="s">
        <v>577</v>
      </c>
      <c r="F119" s="103"/>
      <c r="G119" s="103"/>
      <c r="H119" s="103"/>
      <c r="I119" s="102">
        <v>93860</v>
      </c>
      <c r="J119" s="102">
        <v>0</v>
      </c>
      <c r="K119" s="102">
        <v>0</v>
      </c>
      <c r="L119" s="113">
        <v>93860</v>
      </c>
      <c r="M119" s="102"/>
    </row>
    <row r="120" spans="1:13" ht="9.9" customHeight="1" x14ac:dyDescent="0.3">
      <c r="A120" s="101" t="s">
        <v>578</v>
      </c>
      <c r="B120" s="105" t="s">
        <v>372</v>
      </c>
      <c r="C120" s="106"/>
      <c r="D120" s="106"/>
      <c r="E120" s="106"/>
      <c r="F120" s="102" t="s">
        <v>577</v>
      </c>
      <c r="G120" s="103"/>
      <c r="H120" s="103"/>
      <c r="I120" s="102">
        <v>93860</v>
      </c>
      <c r="J120" s="102">
        <v>0</v>
      </c>
      <c r="K120" s="102">
        <v>0</v>
      </c>
      <c r="L120" s="113">
        <v>93860</v>
      </c>
      <c r="M120" s="102"/>
    </row>
    <row r="121" spans="1:13" ht="9.9" customHeight="1" x14ac:dyDescent="0.3">
      <c r="A121" s="107" t="s">
        <v>579</v>
      </c>
      <c r="B121" s="105" t="s">
        <v>372</v>
      </c>
      <c r="C121" s="106"/>
      <c r="D121" s="106"/>
      <c r="E121" s="106"/>
      <c r="F121" s="106"/>
      <c r="G121" s="108" t="s">
        <v>580</v>
      </c>
      <c r="H121" s="109"/>
      <c r="I121" s="108">
        <v>93860</v>
      </c>
      <c r="J121" s="108">
        <v>0</v>
      </c>
      <c r="K121" s="108">
        <v>0</v>
      </c>
      <c r="L121" s="114">
        <v>93860</v>
      </c>
      <c r="M121" s="108"/>
    </row>
    <row r="122" spans="1:13" ht="9.9" customHeight="1" x14ac:dyDescent="0.3">
      <c r="A122" s="110" t="s">
        <v>372</v>
      </c>
      <c r="B122" s="105" t="s">
        <v>372</v>
      </c>
      <c r="C122" s="106"/>
      <c r="D122" s="106"/>
      <c r="E122" s="106"/>
      <c r="F122" s="106"/>
      <c r="G122" s="111" t="s">
        <v>372</v>
      </c>
      <c r="H122" s="112"/>
      <c r="I122" s="112"/>
      <c r="J122" s="112"/>
      <c r="K122" s="112"/>
      <c r="L122" s="115"/>
      <c r="M122" s="112"/>
    </row>
    <row r="123" spans="1:13" ht="9.9" customHeight="1" x14ac:dyDescent="0.3">
      <c r="A123" s="101" t="s">
        <v>581</v>
      </c>
      <c r="B123" s="105" t="s">
        <v>372</v>
      </c>
      <c r="C123" s="106"/>
      <c r="D123" s="102" t="s">
        <v>582</v>
      </c>
      <c r="E123" s="103"/>
      <c r="F123" s="103"/>
      <c r="G123" s="103"/>
      <c r="H123" s="103"/>
      <c r="I123" s="102">
        <v>9654554.6899999995</v>
      </c>
      <c r="J123" s="102">
        <v>0</v>
      </c>
      <c r="K123" s="102">
        <v>0</v>
      </c>
      <c r="L123" s="113">
        <v>9654554.6899999995</v>
      </c>
      <c r="M123" s="102"/>
    </row>
    <row r="124" spans="1:13" ht="9.9" customHeight="1" x14ac:dyDescent="0.3">
      <c r="A124" s="101" t="s">
        <v>583</v>
      </c>
      <c r="B124" s="105" t="s">
        <v>372</v>
      </c>
      <c r="C124" s="106"/>
      <c r="D124" s="106"/>
      <c r="E124" s="102" t="s">
        <v>582</v>
      </c>
      <c r="F124" s="103"/>
      <c r="G124" s="103"/>
      <c r="H124" s="103"/>
      <c r="I124" s="102">
        <v>9654554.6899999995</v>
      </c>
      <c r="J124" s="102">
        <v>0</v>
      </c>
      <c r="K124" s="102">
        <v>0</v>
      </c>
      <c r="L124" s="113">
        <v>9654554.6899999995</v>
      </c>
      <c r="M124" s="102"/>
    </row>
    <row r="125" spans="1:13" ht="9.9" customHeight="1" x14ac:dyDescent="0.3">
      <c r="A125" s="101" t="s">
        <v>584</v>
      </c>
      <c r="B125" s="105" t="s">
        <v>372</v>
      </c>
      <c r="C125" s="106"/>
      <c r="D125" s="106"/>
      <c r="E125" s="106"/>
      <c r="F125" s="102" t="s">
        <v>585</v>
      </c>
      <c r="G125" s="103"/>
      <c r="H125" s="103"/>
      <c r="I125" s="102">
        <v>9654554.6899999995</v>
      </c>
      <c r="J125" s="102">
        <v>0</v>
      </c>
      <c r="K125" s="102">
        <v>0</v>
      </c>
      <c r="L125" s="113">
        <v>9654554.6899999995</v>
      </c>
      <c r="M125" s="102"/>
    </row>
    <row r="126" spans="1:13" ht="9.9" customHeight="1" x14ac:dyDescent="0.3">
      <c r="A126" s="107" t="s">
        <v>586</v>
      </c>
      <c r="B126" s="105" t="s">
        <v>372</v>
      </c>
      <c r="C126" s="106"/>
      <c r="D126" s="106"/>
      <c r="E126" s="106"/>
      <c r="F126" s="106"/>
      <c r="G126" s="108" t="s">
        <v>463</v>
      </c>
      <c r="H126" s="109"/>
      <c r="I126" s="108">
        <v>29585</v>
      </c>
      <c r="J126" s="108">
        <v>0</v>
      </c>
      <c r="K126" s="108">
        <v>0</v>
      </c>
      <c r="L126" s="114">
        <v>29585</v>
      </c>
      <c r="M126" s="108"/>
    </row>
    <row r="127" spans="1:13" ht="9.9" customHeight="1" x14ac:dyDescent="0.3">
      <c r="A127" s="107" t="s">
        <v>587</v>
      </c>
      <c r="B127" s="105" t="s">
        <v>372</v>
      </c>
      <c r="C127" s="106"/>
      <c r="D127" s="106"/>
      <c r="E127" s="106"/>
      <c r="F127" s="106"/>
      <c r="G127" s="108" t="s">
        <v>588</v>
      </c>
      <c r="H127" s="109"/>
      <c r="I127" s="108">
        <v>1267564.69</v>
      </c>
      <c r="J127" s="108">
        <v>0</v>
      </c>
      <c r="K127" s="108">
        <v>0</v>
      </c>
      <c r="L127" s="114">
        <v>1267564.69</v>
      </c>
      <c r="M127" s="108"/>
    </row>
    <row r="128" spans="1:13" ht="9.9" customHeight="1" x14ac:dyDescent="0.3">
      <c r="A128" s="107" t="s">
        <v>589</v>
      </c>
      <c r="B128" s="105" t="s">
        <v>372</v>
      </c>
      <c r="C128" s="106"/>
      <c r="D128" s="106"/>
      <c r="E128" s="106"/>
      <c r="F128" s="106"/>
      <c r="G128" s="108" t="s">
        <v>590</v>
      </c>
      <c r="H128" s="109"/>
      <c r="I128" s="108">
        <v>35000</v>
      </c>
      <c r="J128" s="108">
        <v>0</v>
      </c>
      <c r="K128" s="108">
        <v>0</v>
      </c>
      <c r="L128" s="114">
        <v>35000</v>
      </c>
      <c r="M128" s="108"/>
    </row>
    <row r="129" spans="1:13" ht="9.9" customHeight="1" x14ac:dyDescent="0.3">
      <c r="A129" s="107" t="s">
        <v>591</v>
      </c>
      <c r="B129" s="105" t="s">
        <v>372</v>
      </c>
      <c r="C129" s="106"/>
      <c r="D129" s="106"/>
      <c r="E129" s="106"/>
      <c r="F129" s="106"/>
      <c r="G129" s="108" t="s">
        <v>592</v>
      </c>
      <c r="H129" s="109"/>
      <c r="I129" s="108">
        <v>150000</v>
      </c>
      <c r="J129" s="108">
        <v>0</v>
      </c>
      <c r="K129" s="108">
        <v>0</v>
      </c>
      <c r="L129" s="114">
        <v>150000</v>
      </c>
      <c r="M129" s="108"/>
    </row>
    <row r="130" spans="1:13" ht="9.9" customHeight="1" x14ac:dyDescent="0.3">
      <c r="A130" s="107" t="s">
        <v>593</v>
      </c>
      <c r="B130" s="105" t="s">
        <v>372</v>
      </c>
      <c r="C130" s="106"/>
      <c r="D130" s="106"/>
      <c r="E130" s="106"/>
      <c r="F130" s="106"/>
      <c r="G130" s="108" t="s">
        <v>594</v>
      </c>
      <c r="H130" s="109"/>
      <c r="I130" s="108">
        <v>8172405</v>
      </c>
      <c r="J130" s="108">
        <v>0</v>
      </c>
      <c r="K130" s="108">
        <v>0</v>
      </c>
      <c r="L130" s="114">
        <v>8172405</v>
      </c>
      <c r="M130" s="108"/>
    </row>
    <row r="131" spans="1:13" ht="9.9" customHeight="1" x14ac:dyDescent="0.3">
      <c r="A131" s="110" t="s">
        <v>372</v>
      </c>
      <c r="B131" s="105" t="s">
        <v>372</v>
      </c>
      <c r="C131" s="106"/>
      <c r="D131" s="106"/>
      <c r="E131" s="106"/>
      <c r="F131" s="106"/>
      <c r="G131" s="111" t="s">
        <v>372</v>
      </c>
      <c r="H131" s="112"/>
      <c r="I131" s="112"/>
      <c r="J131" s="112"/>
      <c r="K131" s="112"/>
      <c r="L131" s="115"/>
      <c r="M131" s="112"/>
    </row>
    <row r="132" spans="1:13" ht="9.9" customHeight="1" x14ac:dyDescent="0.3">
      <c r="A132" s="101">
        <v>2</v>
      </c>
      <c r="B132" s="102" t="s">
        <v>596</v>
      </c>
      <c r="C132" s="103"/>
      <c r="D132" s="103"/>
      <c r="E132" s="103"/>
      <c r="F132" s="103"/>
      <c r="G132" s="103"/>
      <c r="H132" s="103"/>
      <c r="I132" s="102">
        <v>25953423.719999999</v>
      </c>
      <c r="J132" s="102">
        <v>2420786.25</v>
      </c>
      <c r="K132" s="102">
        <v>2279396.6</v>
      </c>
      <c r="L132" s="113">
        <v>25812034.07</v>
      </c>
      <c r="M132" s="102"/>
    </row>
    <row r="133" spans="1:13" ht="9.9" customHeight="1" x14ac:dyDescent="0.3">
      <c r="A133" s="101" t="s">
        <v>597</v>
      </c>
      <c r="B133" s="104" t="s">
        <v>372</v>
      </c>
      <c r="C133" s="102" t="s">
        <v>598</v>
      </c>
      <c r="D133" s="103"/>
      <c r="E133" s="103"/>
      <c r="F133" s="103"/>
      <c r="G133" s="103"/>
      <c r="H133" s="103"/>
      <c r="I133" s="102">
        <v>12637745.550000001</v>
      </c>
      <c r="J133" s="102">
        <v>2265332.73</v>
      </c>
      <c r="K133" s="102">
        <v>2278966.5499999998</v>
      </c>
      <c r="L133" s="113">
        <v>12651379.369999999</v>
      </c>
      <c r="M133" s="102"/>
    </row>
    <row r="134" spans="1:13" ht="9.9" customHeight="1" x14ac:dyDescent="0.3">
      <c r="A134" s="101" t="s">
        <v>599</v>
      </c>
      <c r="B134" s="105" t="s">
        <v>372</v>
      </c>
      <c r="C134" s="106"/>
      <c r="D134" s="102" t="s">
        <v>600</v>
      </c>
      <c r="E134" s="103"/>
      <c r="F134" s="103"/>
      <c r="G134" s="103"/>
      <c r="H134" s="103"/>
      <c r="I134" s="102">
        <v>958046.61</v>
      </c>
      <c r="J134" s="102">
        <v>1342754.7</v>
      </c>
      <c r="K134" s="102">
        <v>1395276.4</v>
      </c>
      <c r="L134" s="113">
        <v>1010568.31</v>
      </c>
      <c r="M134" s="102"/>
    </row>
    <row r="135" spans="1:13" ht="9.9" customHeight="1" x14ac:dyDescent="0.3">
      <c r="A135" s="101" t="s">
        <v>601</v>
      </c>
      <c r="B135" s="105" t="s">
        <v>372</v>
      </c>
      <c r="C135" s="106"/>
      <c r="D135" s="106"/>
      <c r="E135" s="102" t="s">
        <v>602</v>
      </c>
      <c r="F135" s="103"/>
      <c r="G135" s="103"/>
      <c r="H135" s="103"/>
      <c r="I135" s="102">
        <v>562656.92000000004</v>
      </c>
      <c r="J135" s="102">
        <v>988736.45</v>
      </c>
      <c r="K135" s="102">
        <v>1039122.47</v>
      </c>
      <c r="L135" s="113">
        <v>613042.93999999994</v>
      </c>
      <c r="M135" s="102"/>
    </row>
    <row r="136" spans="1:13" ht="9.9" customHeight="1" x14ac:dyDescent="0.3">
      <c r="A136" s="101" t="s">
        <v>603</v>
      </c>
      <c r="B136" s="105" t="s">
        <v>372</v>
      </c>
      <c r="C136" s="106"/>
      <c r="D136" s="106"/>
      <c r="E136" s="106"/>
      <c r="F136" s="102" t="s">
        <v>602</v>
      </c>
      <c r="G136" s="103"/>
      <c r="H136" s="103"/>
      <c r="I136" s="102">
        <v>562656.92000000004</v>
      </c>
      <c r="J136" s="102">
        <v>988736.45</v>
      </c>
      <c r="K136" s="102">
        <v>1039122.47</v>
      </c>
      <c r="L136" s="113">
        <v>613042.93999999994</v>
      </c>
      <c r="M136" s="102"/>
    </row>
    <row r="137" spans="1:13" ht="9.9" customHeight="1" x14ac:dyDescent="0.3">
      <c r="A137" s="107" t="s">
        <v>604</v>
      </c>
      <c r="B137" s="105" t="s">
        <v>372</v>
      </c>
      <c r="C137" s="106"/>
      <c r="D137" s="106"/>
      <c r="E137" s="106"/>
      <c r="F137" s="106"/>
      <c r="G137" s="108" t="s">
        <v>605</v>
      </c>
      <c r="H137" s="109"/>
      <c r="I137" s="108">
        <v>800</v>
      </c>
      <c r="J137" s="108">
        <v>340415.84</v>
      </c>
      <c r="K137" s="108">
        <v>339615.84</v>
      </c>
      <c r="L137" s="114">
        <v>0</v>
      </c>
      <c r="M137" s="108"/>
    </row>
    <row r="138" spans="1:13" ht="9.9" customHeight="1" x14ac:dyDescent="0.3">
      <c r="A138" s="107" t="s">
        <v>606</v>
      </c>
      <c r="B138" s="105" t="s">
        <v>372</v>
      </c>
      <c r="C138" s="106"/>
      <c r="D138" s="106"/>
      <c r="E138" s="106"/>
      <c r="F138" s="106"/>
      <c r="G138" s="108" t="s">
        <v>607</v>
      </c>
      <c r="H138" s="109"/>
      <c r="I138" s="108">
        <v>443663.38</v>
      </c>
      <c r="J138" s="108">
        <v>443663.38</v>
      </c>
      <c r="K138" s="108">
        <v>462431.16</v>
      </c>
      <c r="L138" s="114">
        <v>462431.16</v>
      </c>
      <c r="M138" s="108"/>
    </row>
    <row r="139" spans="1:13" ht="9.9" customHeight="1" x14ac:dyDescent="0.3">
      <c r="A139" s="107" t="s">
        <v>608</v>
      </c>
      <c r="B139" s="105" t="s">
        <v>372</v>
      </c>
      <c r="C139" s="106"/>
      <c r="D139" s="106"/>
      <c r="E139" s="106"/>
      <c r="F139" s="106"/>
      <c r="G139" s="108" t="s">
        <v>609</v>
      </c>
      <c r="H139" s="109"/>
      <c r="I139" s="108">
        <v>81830.61</v>
      </c>
      <c r="J139" s="108">
        <v>81830.61</v>
      </c>
      <c r="K139" s="108">
        <v>115380.1</v>
      </c>
      <c r="L139" s="114">
        <v>115380.1</v>
      </c>
      <c r="M139" s="108"/>
    </row>
    <row r="140" spans="1:13" ht="9.9" customHeight="1" x14ac:dyDescent="0.3">
      <c r="A140" s="107" t="s">
        <v>612</v>
      </c>
      <c r="B140" s="105" t="s">
        <v>372</v>
      </c>
      <c r="C140" s="106"/>
      <c r="D140" s="106"/>
      <c r="E140" s="106"/>
      <c r="F140" s="106"/>
      <c r="G140" s="108" t="s">
        <v>613</v>
      </c>
      <c r="H140" s="109"/>
      <c r="I140" s="108">
        <v>36362.93</v>
      </c>
      <c r="J140" s="108">
        <v>122826.62</v>
      </c>
      <c r="K140" s="108">
        <v>121695.37</v>
      </c>
      <c r="L140" s="114">
        <v>35231.68</v>
      </c>
      <c r="M140" s="108"/>
    </row>
    <row r="141" spans="1:13" ht="9.9" customHeight="1" x14ac:dyDescent="0.3">
      <c r="A141" s="110" t="s">
        <v>372</v>
      </c>
      <c r="B141" s="105" t="s">
        <v>372</v>
      </c>
      <c r="C141" s="106"/>
      <c r="D141" s="106"/>
      <c r="E141" s="106"/>
      <c r="F141" s="106"/>
      <c r="G141" s="111" t="s">
        <v>372</v>
      </c>
      <c r="H141" s="112"/>
      <c r="I141" s="112"/>
      <c r="J141" s="112"/>
      <c r="K141" s="112"/>
      <c r="L141" s="115"/>
      <c r="M141" s="112"/>
    </row>
    <row r="142" spans="1:13" ht="9.9" customHeight="1" x14ac:dyDescent="0.3">
      <c r="A142" s="101" t="s">
        <v>614</v>
      </c>
      <c r="B142" s="105" t="s">
        <v>372</v>
      </c>
      <c r="C142" s="106"/>
      <c r="D142" s="106"/>
      <c r="E142" s="102" t="s">
        <v>615</v>
      </c>
      <c r="F142" s="103"/>
      <c r="G142" s="103"/>
      <c r="H142" s="103"/>
      <c r="I142" s="102">
        <v>117174.97</v>
      </c>
      <c r="J142" s="102">
        <v>117174.97</v>
      </c>
      <c r="K142" s="102">
        <v>125217.98</v>
      </c>
      <c r="L142" s="113">
        <v>125217.98</v>
      </c>
      <c r="M142" s="102"/>
    </row>
    <row r="143" spans="1:13" ht="9.9" customHeight="1" x14ac:dyDescent="0.3">
      <c r="A143" s="101" t="s">
        <v>616</v>
      </c>
      <c r="B143" s="105" t="s">
        <v>372</v>
      </c>
      <c r="C143" s="106"/>
      <c r="D143" s="106"/>
      <c r="E143" s="106"/>
      <c r="F143" s="102" t="s">
        <v>615</v>
      </c>
      <c r="G143" s="103"/>
      <c r="H143" s="103"/>
      <c r="I143" s="102">
        <v>117174.97</v>
      </c>
      <c r="J143" s="102">
        <v>117174.97</v>
      </c>
      <c r="K143" s="102">
        <v>125217.98</v>
      </c>
      <c r="L143" s="113">
        <v>125217.98</v>
      </c>
      <c r="M143" s="102"/>
    </row>
    <row r="144" spans="1:13" ht="9.9" customHeight="1" x14ac:dyDescent="0.3">
      <c r="A144" s="107" t="s">
        <v>617</v>
      </c>
      <c r="B144" s="105" t="s">
        <v>372</v>
      </c>
      <c r="C144" s="106"/>
      <c r="D144" s="106"/>
      <c r="E144" s="106"/>
      <c r="F144" s="106"/>
      <c r="G144" s="108" t="s">
        <v>618</v>
      </c>
      <c r="H144" s="109"/>
      <c r="I144" s="108">
        <v>93764.57</v>
      </c>
      <c r="J144" s="108">
        <v>93764.57</v>
      </c>
      <c r="K144" s="108">
        <v>100262.57</v>
      </c>
      <c r="L144" s="114">
        <v>100262.57</v>
      </c>
      <c r="M144" s="108"/>
    </row>
    <row r="145" spans="1:13" ht="9.9" customHeight="1" x14ac:dyDescent="0.3">
      <c r="A145" s="107" t="s">
        <v>619</v>
      </c>
      <c r="B145" s="105" t="s">
        <v>372</v>
      </c>
      <c r="C145" s="106"/>
      <c r="D145" s="106"/>
      <c r="E145" s="106"/>
      <c r="F145" s="106"/>
      <c r="G145" s="108" t="s">
        <v>620</v>
      </c>
      <c r="H145" s="109"/>
      <c r="I145" s="108">
        <v>20750.560000000001</v>
      </c>
      <c r="J145" s="108">
        <v>20750.560000000001</v>
      </c>
      <c r="K145" s="108">
        <v>22188.28</v>
      </c>
      <c r="L145" s="114">
        <v>22188.28</v>
      </c>
      <c r="M145" s="108"/>
    </row>
    <row r="146" spans="1:13" ht="9.9" customHeight="1" x14ac:dyDescent="0.3">
      <c r="A146" s="107" t="s">
        <v>1100</v>
      </c>
      <c r="B146" s="105" t="s">
        <v>372</v>
      </c>
      <c r="C146" s="106"/>
      <c r="D146" s="106"/>
      <c r="E146" s="106"/>
      <c r="F146" s="106"/>
      <c r="G146" s="108" t="s">
        <v>1101</v>
      </c>
      <c r="H146" s="109"/>
      <c r="I146" s="108">
        <v>86.89</v>
      </c>
      <c r="J146" s="108">
        <v>86.89</v>
      </c>
      <c r="K146" s="108">
        <v>0</v>
      </c>
      <c r="L146" s="114">
        <v>0</v>
      </c>
      <c r="M146" s="108"/>
    </row>
    <row r="147" spans="1:13" ht="9.9" customHeight="1" x14ac:dyDescent="0.3">
      <c r="A147" s="107" t="s">
        <v>621</v>
      </c>
      <c r="B147" s="105" t="s">
        <v>372</v>
      </c>
      <c r="C147" s="106"/>
      <c r="D147" s="106"/>
      <c r="E147" s="106"/>
      <c r="F147" s="106"/>
      <c r="G147" s="108" t="s">
        <v>622</v>
      </c>
      <c r="H147" s="109"/>
      <c r="I147" s="108">
        <v>2572.9499999999998</v>
      </c>
      <c r="J147" s="108">
        <v>2572.9499999999998</v>
      </c>
      <c r="K147" s="108">
        <v>2767.13</v>
      </c>
      <c r="L147" s="114">
        <v>2767.13</v>
      </c>
      <c r="M147" s="108"/>
    </row>
    <row r="148" spans="1:13" ht="9.9" customHeight="1" x14ac:dyDescent="0.3">
      <c r="A148" s="110" t="s">
        <v>372</v>
      </c>
      <c r="B148" s="105" t="s">
        <v>372</v>
      </c>
      <c r="C148" s="106"/>
      <c r="D148" s="106"/>
      <c r="E148" s="106"/>
      <c r="F148" s="106"/>
      <c r="G148" s="111" t="s">
        <v>372</v>
      </c>
      <c r="H148" s="112"/>
      <c r="I148" s="112"/>
      <c r="J148" s="112"/>
      <c r="K148" s="112"/>
      <c r="L148" s="115"/>
      <c r="M148" s="112"/>
    </row>
    <row r="149" spans="1:13" ht="9.9" customHeight="1" x14ac:dyDescent="0.3">
      <c r="A149" s="101" t="s">
        <v>625</v>
      </c>
      <c r="B149" s="105" t="s">
        <v>372</v>
      </c>
      <c r="C149" s="106"/>
      <c r="D149" s="106"/>
      <c r="E149" s="102" t="s">
        <v>626</v>
      </c>
      <c r="F149" s="103"/>
      <c r="G149" s="103"/>
      <c r="H149" s="103"/>
      <c r="I149" s="102">
        <v>192786.62</v>
      </c>
      <c r="J149" s="102">
        <v>29794.75</v>
      </c>
      <c r="K149" s="102">
        <v>32013.79</v>
      </c>
      <c r="L149" s="113">
        <v>195005.66</v>
      </c>
      <c r="M149" s="102"/>
    </row>
    <row r="150" spans="1:13" ht="9.9" customHeight="1" x14ac:dyDescent="0.3">
      <c r="A150" s="101" t="s">
        <v>627</v>
      </c>
      <c r="B150" s="105" t="s">
        <v>372</v>
      </c>
      <c r="C150" s="106"/>
      <c r="D150" s="106"/>
      <c r="E150" s="106"/>
      <c r="F150" s="102" t="s">
        <v>626</v>
      </c>
      <c r="G150" s="103"/>
      <c r="H150" s="103"/>
      <c r="I150" s="102">
        <v>32195.19</v>
      </c>
      <c r="J150" s="102">
        <v>29794.75</v>
      </c>
      <c r="K150" s="102">
        <v>32013.79</v>
      </c>
      <c r="L150" s="113">
        <v>34414.230000000003</v>
      </c>
      <c r="M150" s="102"/>
    </row>
    <row r="151" spans="1:13" ht="9.9" customHeight="1" x14ac:dyDescent="0.3">
      <c r="A151" s="107" t="s">
        <v>628</v>
      </c>
      <c r="B151" s="105" t="s">
        <v>372</v>
      </c>
      <c r="C151" s="106"/>
      <c r="D151" s="106"/>
      <c r="E151" s="106"/>
      <c r="F151" s="106"/>
      <c r="G151" s="108" t="s">
        <v>629</v>
      </c>
      <c r="H151" s="109"/>
      <c r="I151" s="108">
        <v>12081.16</v>
      </c>
      <c r="J151" s="108">
        <v>12447.57</v>
      </c>
      <c r="K151" s="108">
        <v>15637.42</v>
      </c>
      <c r="L151" s="114">
        <v>15271.01</v>
      </c>
      <c r="M151" s="108"/>
    </row>
    <row r="152" spans="1:13" ht="9.9" customHeight="1" x14ac:dyDescent="0.3">
      <c r="A152" s="107" t="s">
        <v>632</v>
      </c>
      <c r="B152" s="105" t="s">
        <v>372</v>
      </c>
      <c r="C152" s="106"/>
      <c r="D152" s="106"/>
      <c r="E152" s="106"/>
      <c r="F152" s="106"/>
      <c r="G152" s="108" t="s">
        <v>633</v>
      </c>
      <c r="H152" s="109"/>
      <c r="I152" s="108">
        <v>959.33</v>
      </c>
      <c r="J152" s="108">
        <v>959.56</v>
      </c>
      <c r="K152" s="108">
        <v>916.16</v>
      </c>
      <c r="L152" s="114">
        <v>915.93</v>
      </c>
      <c r="M152" s="108"/>
    </row>
    <row r="153" spans="1:13" ht="9.9" customHeight="1" x14ac:dyDescent="0.3">
      <c r="A153" s="107" t="s">
        <v>634</v>
      </c>
      <c r="B153" s="105" t="s">
        <v>372</v>
      </c>
      <c r="C153" s="106"/>
      <c r="D153" s="106"/>
      <c r="E153" s="106"/>
      <c r="F153" s="106"/>
      <c r="G153" s="108" t="s">
        <v>635</v>
      </c>
      <c r="H153" s="109"/>
      <c r="I153" s="108">
        <v>8401.51</v>
      </c>
      <c r="J153" s="108">
        <v>5634.43</v>
      </c>
      <c r="K153" s="108">
        <v>4654.54</v>
      </c>
      <c r="L153" s="114">
        <v>7421.62</v>
      </c>
      <c r="M153" s="108"/>
    </row>
    <row r="154" spans="1:13" ht="9.9" customHeight="1" x14ac:dyDescent="0.3">
      <c r="A154" s="107" t="s">
        <v>636</v>
      </c>
      <c r="B154" s="105" t="s">
        <v>372</v>
      </c>
      <c r="C154" s="106"/>
      <c r="D154" s="106"/>
      <c r="E154" s="106"/>
      <c r="F154" s="106"/>
      <c r="G154" s="108" t="s">
        <v>637</v>
      </c>
      <c r="H154" s="109"/>
      <c r="I154" s="108">
        <v>7931.82</v>
      </c>
      <c r="J154" s="108">
        <v>7931.82</v>
      </c>
      <c r="K154" s="108">
        <v>8152.97</v>
      </c>
      <c r="L154" s="114">
        <v>8152.97</v>
      </c>
      <c r="M154" s="108"/>
    </row>
    <row r="155" spans="1:13" ht="9.9" customHeight="1" x14ac:dyDescent="0.3">
      <c r="A155" s="107" t="s">
        <v>638</v>
      </c>
      <c r="B155" s="105" t="s">
        <v>372</v>
      </c>
      <c r="C155" s="106"/>
      <c r="D155" s="106"/>
      <c r="E155" s="106"/>
      <c r="F155" s="106"/>
      <c r="G155" s="108" t="s">
        <v>639</v>
      </c>
      <c r="H155" s="109"/>
      <c r="I155" s="108">
        <v>1724.89</v>
      </c>
      <c r="J155" s="108">
        <v>1724.89</v>
      </c>
      <c r="K155" s="108">
        <v>1654.27</v>
      </c>
      <c r="L155" s="114">
        <v>1654.27</v>
      </c>
      <c r="M155" s="108"/>
    </row>
    <row r="156" spans="1:13" ht="9.9" customHeight="1" x14ac:dyDescent="0.3">
      <c r="A156" s="107" t="s">
        <v>642</v>
      </c>
      <c r="B156" s="105" t="s">
        <v>372</v>
      </c>
      <c r="C156" s="106"/>
      <c r="D156" s="106"/>
      <c r="E156" s="106"/>
      <c r="F156" s="106"/>
      <c r="G156" s="108" t="s">
        <v>643</v>
      </c>
      <c r="H156" s="109"/>
      <c r="I156" s="108">
        <v>1096.48</v>
      </c>
      <c r="J156" s="108">
        <v>1096.48</v>
      </c>
      <c r="K156" s="108">
        <v>998.43</v>
      </c>
      <c r="L156" s="114">
        <v>998.43</v>
      </c>
      <c r="M156" s="108"/>
    </row>
    <row r="157" spans="1:13" ht="9.9" customHeight="1" x14ac:dyDescent="0.3">
      <c r="A157" s="110" t="s">
        <v>372</v>
      </c>
      <c r="B157" s="105" t="s">
        <v>372</v>
      </c>
      <c r="C157" s="106"/>
      <c r="D157" s="106"/>
      <c r="E157" s="106"/>
      <c r="F157" s="106"/>
      <c r="G157" s="111" t="s">
        <v>372</v>
      </c>
      <c r="H157" s="112"/>
      <c r="I157" s="112"/>
      <c r="J157" s="112"/>
      <c r="K157" s="112"/>
      <c r="L157" s="115"/>
      <c r="M157" s="112"/>
    </row>
    <row r="158" spans="1:13" ht="9.9" customHeight="1" x14ac:dyDescent="0.3">
      <c r="A158" s="101" t="s">
        <v>644</v>
      </c>
      <c r="B158" s="105" t="s">
        <v>372</v>
      </c>
      <c r="C158" s="106"/>
      <c r="D158" s="106"/>
      <c r="E158" s="106"/>
      <c r="F158" s="102" t="s">
        <v>645</v>
      </c>
      <c r="G158" s="103"/>
      <c r="H158" s="103"/>
      <c r="I158" s="102">
        <v>160591.43</v>
      </c>
      <c r="J158" s="102">
        <v>0</v>
      </c>
      <c r="K158" s="102">
        <v>0</v>
      </c>
      <c r="L158" s="113">
        <v>160591.43</v>
      </c>
      <c r="M158" s="102"/>
    </row>
    <row r="159" spans="1:13" ht="9.9" customHeight="1" x14ac:dyDescent="0.3">
      <c r="A159" s="107" t="s">
        <v>646</v>
      </c>
      <c r="B159" s="105" t="s">
        <v>372</v>
      </c>
      <c r="C159" s="106"/>
      <c r="D159" s="106"/>
      <c r="E159" s="106"/>
      <c r="F159" s="106"/>
      <c r="G159" s="108" t="s">
        <v>647</v>
      </c>
      <c r="H159" s="109"/>
      <c r="I159" s="108">
        <v>145306.23999999999</v>
      </c>
      <c r="J159" s="108">
        <v>0</v>
      </c>
      <c r="K159" s="108">
        <v>0</v>
      </c>
      <c r="L159" s="114">
        <v>145306.23999999999</v>
      </c>
      <c r="M159" s="108"/>
    </row>
    <row r="160" spans="1:13" ht="9.9" customHeight="1" x14ac:dyDescent="0.3">
      <c r="A160" s="107" t="s">
        <v>648</v>
      </c>
      <c r="B160" s="105" t="s">
        <v>372</v>
      </c>
      <c r="C160" s="106"/>
      <c r="D160" s="106"/>
      <c r="E160" s="106"/>
      <c r="F160" s="106"/>
      <c r="G160" s="108" t="s">
        <v>649</v>
      </c>
      <c r="H160" s="109"/>
      <c r="I160" s="108">
        <v>15285.19</v>
      </c>
      <c r="J160" s="108">
        <v>0</v>
      </c>
      <c r="K160" s="108">
        <v>0</v>
      </c>
      <c r="L160" s="114">
        <v>15285.19</v>
      </c>
      <c r="M160" s="108"/>
    </row>
    <row r="161" spans="1:13" ht="9.9" customHeight="1" x14ac:dyDescent="0.3">
      <c r="A161" s="110" t="s">
        <v>372</v>
      </c>
      <c r="B161" s="105" t="s">
        <v>372</v>
      </c>
      <c r="C161" s="106"/>
      <c r="D161" s="106"/>
      <c r="E161" s="106"/>
      <c r="F161" s="106"/>
      <c r="G161" s="111" t="s">
        <v>372</v>
      </c>
      <c r="H161" s="112"/>
      <c r="I161" s="112"/>
      <c r="J161" s="112"/>
      <c r="K161" s="112"/>
      <c r="L161" s="115"/>
      <c r="M161" s="112"/>
    </row>
    <row r="162" spans="1:13" ht="9.9" customHeight="1" x14ac:dyDescent="0.3">
      <c r="A162" s="101" t="s">
        <v>650</v>
      </c>
      <c r="B162" s="105" t="s">
        <v>372</v>
      </c>
      <c r="C162" s="106"/>
      <c r="D162" s="106"/>
      <c r="E162" s="102" t="s">
        <v>651</v>
      </c>
      <c r="F162" s="103"/>
      <c r="G162" s="103"/>
      <c r="H162" s="103"/>
      <c r="I162" s="102">
        <v>85428.1</v>
      </c>
      <c r="J162" s="102">
        <v>207048.53</v>
      </c>
      <c r="K162" s="102">
        <v>198922.16</v>
      </c>
      <c r="L162" s="113">
        <v>77301.73</v>
      </c>
      <c r="M162" s="102"/>
    </row>
    <row r="163" spans="1:13" ht="9.9" customHeight="1" x14ac:dyDescent="0.3">
      <c r="A163" s="101" t="s">
        <v>652</v>
      </c>
      <c r="B163" s="105" t="s">
        <v>372</v>
      </c>
      <c r="C163" s="106"/>
      <c r="D163" s="106"/>
      <c r="E163" s="106"/>
      <c r="F163" s="102" t="s">
        <v>651</v>
      </c>
      <c r="G163" s="103"/>
      <c r="H163" s="103"/>
      <c r="I163" s="102">
        <v>85428.1</v>
      </c>
      <c r="J163" s="102">
        <v>207048.53</v>
      </c>
      <c r="K163" s="102">
        <v>198922.16</v>
      </c>
      <c r="L163" s="113">
        <v>77301.73</v>
      </c>
      <c r="M163" s="102"/>
    </row>
    <row r="164" spans="1:13" ht="9.9" customHeight="1" x14ac:dyDescent="0.3">
      <c r="A164" s="107" t="s">
        <v>653</v>
      </c>
      <c r="B164" s="105" t="s">
        <v>372</v>
      </c>
      <c r="C164" s="106"/>
      <c r="D164" s="106"/>
      <c r="E164" s="106"/>
      <c r="F164" s="106"/>
      <c r="G164" s="108" t="s">
        <v>654</v>
      </c>
      <c r="H164" s="109"/>
      <c r="I164" s="108">
        <v>85428.1</v>
      </c>
      <c r="J164" s="108">
        <v>207048.53</v>
      </c>
      <c r="K164" s="108">
        <v>198922.16</v>
      </c>
      <c r="L164" s="114">
        <v>77301.73</v>
      </c>
      <c r="M164" s="108"/>
    </row>
    <row r="165" spans="1:13" ht="9.9" customHeight="1" x14ac:dyDescent="0.3">
      <c r="A165" s="110" t="s">
        <v>372</v>
      </c>
      <c r="B165" s="105" t="s">
        <v>372</v>
      </c>
      <c r="C165" s="106"/>
      <c r="D165" s="106"/>
      <c r="E165" s="106"/>
      <c r="F165" s="106"/>
      <c r="G165" s="111" t="s">
        <v>372</v>
      </c>
      <c r="H165" s="112"/>
      <c r="I165" s="112"/>
      <c r="J165" s="112"/>
      <c r="K165" s="112"/>
      <c r="L165" s="115"/>
      <c r="M165" s="112"/>
    </row>
    <row r="166" spans="1:13" ht="9.9" customHeight="1" x14ac:dyDescent="0.3">
      <c r="A166" s="101" t="s">
        <v>661</v>
      </c>
      <c r="B166" s="105" t="s">
        <v>372</v>
      </c>
      <c r="C166" s="106"/>
      <c r="D166" s="102" t="s">
        <v>662</v>
      </c>
      <c r="E166" s="103"/>
      <c r="F166" s="103"/>
      <c r="G166" s="103"/>
      <c r="H166" s="103"/>
      <c r="I166" s="102">
        <v>11679698.939999999</v>
      </c>
      <c r="J166" s="102">
        <v>922578.03</v>
      </c>
      <c r="K166" s="102">
        <v>883690.15</v>
      </c>
      <c r="L166" s="113">
        <v>11640811.060000001</v>
      </c>
      <c r="M166" s="102"/>
    </row>
    <row r="167" spans="1:13" ht="9.9" customHeight="1" x14ac:dyDescent="0.3">
      <c r="A167" s="101" t="s">
        <v>663</v>
      </c>
      <c r="B167" s="105" t="s">
        <v>372</v>
      </c>
      <c r="C167" s="106"/>
      <c r="D167" s="106"/>
      <c r="E167" s="102" t="s">
        <v>662</v>
      </c>
      <c r="F167" s="103"/>
      <c r="G167" s="103"/>
      <c r="H167" s="103"/>
      <c r="I167" s="102">
        <v>11679698.939999999</v>
      </c>
      <c r="J167" s="102">
        <v>922578.03</v>
      </c>
      <c r="K167" s="102">
        <v>883690.15</v>
      </c>
      <c r="L167" s="113">
        <v>11640811.060000001</v>
      </c>
      <c r="M167" s="102"/>
    </row>
    <row r="168" spans="1:13" ht="9.9" customHeight="1" x14ac:dyDescent="0.3">
      <c r="A168" s="101" t="s">
        <v>664</v>
      </c>
      <c r="B168" s="105" t="s">
        <v>372</v>
      </c>
      <c r="C168" s="106"/>
      <c r="D168" s="106"/>
      <c r="E168" s="106"/>
      <c r="F168" s="102" t="s">
        <v>662</v>
      </c>
      <c r="G168" s="103"/>
      <c r="H168" s="103"/>
      <c r="I168" s="102">
        <v>11679698.939999999</v>
      </c>
      <c r="J168" s="102">
        <v>922578.03</v>
      </c>
      <c r="K168" s="102">
        <v>883690.15</v>
      </c>
      <c r="L168" s="113">
        <v>11640811.060000001</v>
      </c>
      <c r="M168" s="102"/>
    </row>
    <row r="169" spans="1:13" ht="9.9" customHeight="1" x14ac:dyDescent="0.3">
      <c r="A169" s="107" t="s">
        <v>665</v>
      </c>
      <c r="B169" s="105" t="s">
        <v>372</v>
      </c>
      <c r="C169" s="106"/>
      <c r="D169" s="106"/>
      <c r="E169" s="106"/>
      <c r="F169" s="106"/>
      <c r="G169" s="108" t="s">
        <v>666</v>
      </c>
      <c r="H169" s="109"/>
      <c r="I169" s="108">
        <v>11679698.939999999</v>
      </c>
      <c r="J169" s="108">
        <v>922578.03</v>
      </c>
      <c r="K169" s="108">
        <v>883690.15</v>
      </c>
      <c r="L169" s="114">
        <v>11640811.060000001</v>
      </c>
      <c r="M169" s="108"/>
    </row>
    <row r="170" spans="1:13" ht="9.9" customHeight="1" x14ac:dyDescent="0.3">
      <c r="A170" s="110" t="s">
        <v>372</v>
      </c>
      <c r="B170" s="105" t="s">
        <v>372</v>
      </c>
      <c r="C170" s="106"/>
      <c r="D170" s="106"/>
      <c r="E170" s="106"/>
      <c r="F170" s="106"/>
      <c r="G170" s="111" t="s">
        <v>372</v>
      </c>
      <c r="H170" s="112"/>
      <c r="I170" s="112"/>
      <c r="J170" s="112"/>
      <c r="K170" s="112"/>
      <c r="L170" s="115"/>
      <c r="M170" s="112"/>
    </row>
    <row r="171" spans="1:13" ht="9.9" customHeight="1" x14ac:dyDescent="0.3">
      <c r="A171" s="101" t="s">
        <v>667</v>
      </c>
      <c r="B171" s="104" t="s">
        <v>372</v>
      </c>
      <c r="C171" s="102" t="s">
        <v>668</v>
      </c>
      <c r="D171" s="103"/>
      <c r="E171" s="103"/>
      <c r="F171" s="103"/>
      <c r="G171" s="103"/>
      <c r="H171" s="103"/>
      <c r="I171" s="102">
        <v>13315678.17</v>
      </c>
      <c r="J171" s="102">
        <v>155453.51999999999</v>
      </c>
      <c r="K171" s="102">
        <v>430.05</v>
      </c>
      <c r="L171" s="113">
        <v>13160654.699999999</v>
      </c>
      <c r="M171" s="102"/>
    </row>
    <row r="172" spans="1:13" ht="9.9" customHeight="1" x14ac:dyDescent="0.3">
      <c r="A172" s="101" t="s">
        <v>669</v>
      </c>
      <c r="B172" s="105" t="s">
        <v>372</v>
      </c>
      <c r="C172" s="106"/>
      <c r="D172" s="102" t="s">
        <v>670</v>
      </c>
      <c r="E172" s="103"/>
      <c r="F172" s="103"/>
      <c r="G172" s="103"/>
      <c r="H172" s="103"/>
      <c r="I172" s="102">
        <v>3661123.48</v>
      </c>
      <c r="J172" s="102">
        <v>155453.51999999999</v>
      </c>
      <c r="K172" s="102">
        <v>430.05</v>
      </c>
      <c r="L172" s="113">
        <v>3506100.01</v>
      </c>
      <c r="M172" s="102"/>
    </row>
    <row r="173" spans="1:13" ht="9.9" customHeight="1" x14ac:dyDescent="0.3">
      <c r="A173" s="101" t="s">
        <v>671</v>
      </c>
      <c r="B173" s="105" t="s">
        <v>372</v>
      </c>
      <c r="C173" s="106"/>
      <c r="D173" s="106"/>
      <c r="E173" s="102" t="s">
        <v>672</v>
      </c>
      <c r="F173" s="103"/>
      <c r="G173" s="103"/>
      <c r="H173" s="103"/>
      <c r="I173" s="102">
        <v>3260099.16</v>
      </c>
      <c r="J173" s="102">
        <v>132492.31</v>
      </c>
      <c r="K173" s="102">
        <v>0</v>
      </c>
      <c r="L173" s="113">
        <v>3127606.85</v>
      </c>
      <c r="M173" s="102"/>
    </row>
    <row r="174" spans="1:13" ht="9.9" customHeight="1" x14ac:dyDescent="0.3">
      <c r="A174" s="101" t="s">
        <v>673</v>
      </c>
      <c r="B174" s="105" t="s">
        <v>372</v>
      </c>
      <c r="C174" s="106"/>
      <c r="D174" s="106"/>
      <c r="E174" s="106"/>
      <c r="F174" s="102" t="s">
        <v>672</v>
      </c>
      <c r="G174" s="103"/>
      <c r="H174" s="103"/>
      <c r="I174" s="102">
        <v>3260099.16</v>
      </c>
      <c r="J174" s="102">
        <v>132492.31</v>
      </c>
      <c r="K174" s="102">
        <v>0</v>
      </c>
      <c r="L174" s="113">
        <v>3127606.85</v>
      </c>
      <c r="M174" s="102"/>
    </row>
    <row r="175" spans="1:13" ht="9.9" customHeight="1" x14ac:dyDescent="0.3">
      <c r="A175" s="107" t="s">
        <v>674</v>
      </c>
      <c r="B175" s="105" t="s">
        <v>372</v>
      </c>
      <c r="C175" s="106"/>
      <c r="D175" s="106"/>
      <c r="E175" s="106"/>
      <c r="F175" s="106"/>
      <c r="G175" s="108" t="s">
        <v>675</v>
      </c>
      <c r="H175" s="109"/>
      <c r="I175" s="108">
        <v>2064355.71</v>
      </c>
      <c r="J175" s="108">
        <v>128526.71</v>
      </c>
      <c r="K175" s="108">
        <v>0</v>
      </c>
      <c r="L175" s="114">
        <v>1935829</v>
      </c>
      <c r="M175" s="108"/>
    </row>
    <row r="176" spans="1:13" ht="9.9" customHeight="1" x14ac:dyDescent="0.3">
      <c r="A176" s="107" t="s">
        <v>678</v>
      </c>
      <c r="B176" s="105" t="s">
        <v>372</v>
      </c>
      <c r="C176" s="106"/>
      <c r="D176" s="106"/>
      <c r="E176" s="106"/>
      <c r="F176" s="106"/>
      <c r="G176" s="108" t="s">
        <v>679</v>
      </c>
      <c r="H176" s="109"/>
      <c r="I176" s="108">
        <v>422753.53</v>
      </c>
      <c r="J176" s="108">
        <v>2885.98</v>
      </c>
      <c r="K176" s="108">
        <v>0</v>
      </c>
      <c r="L176" s="114">
        <v>419867.55</v>
      </c>
      <c r="M176" s="108"/>
    </row>
    <row r="177" spans="1:13" ht="9.9" customHeight="1" x14ac:dyDescent="0.3">
      <c r="A177" s="107" t="s">
        <v>680</v>
      </c>
      <c r="B177" s="105" t="s">
        <v>372</v>
      </c>
      <c r="C177" s="106"/>
      <c r="D177" s="106"/>
      <c r="E177" s="106"/>
      <c r="F177" s="106"/>
      <c r="G177" s="108" t="s">
        <v>681</v>
      </c>
      <c r="H177" s="109"/>
      <c r="I177" s="108">
        <v>49913.98</v>
      </c>
      <c r="J177" s="108">
        <v>1079.6199999999999</v>
      </c>
      <c r="K177" s="108">
        <v>0</v>
      </c>
      <c r="L177" s="114">
        <v>48834.36</v>
      </c>
      <c r="M177" s="108"/>
    </row>
    <row r="178" spans="1:13" ht="9.9" customHeight="1" x14ac:dyDescent="0.3">
      <c r="A178" s="107" t="s">
        <v>682</v>
      </c>
      <c r="B178" s="105" t="s">
        <v>372</v>
      </c>
      <c r="C178" s="106"/>
      <c r="D178" s="106"/>
      <c r="E178" s="106"/>
      <c r="F178" s="106"/>
      <c r="G178" s="108" t="s">
        <v>683</v>
      </c>
      <c r="H178" s="109"/>
      <c r="I178" s="108">
        <v>363075.94</v>
      </c>
      <c r="J178" s="108">
        <v>0</v>
      </c>
      <c r="K178" s="108">
        <v>0</v>
      </c>
      <c r="L178" s="114">
        <v>363075.94</v>
      </c>
      <c r="M178" s="108"/>
    </row>
    <row r="179" spans="1:13" ht="9.9" customHeight="1" x14ac:dyDescent="0.3">
      <c r="A179" s="107" t="s">
        <v>684</v>
      </c>
      <c r="B179" s="105" t="s">
        <v>372</v>
      </c>
      <c r="C179" s="106"/>
      <c r="D179" s="106"/>
      <c r="E179" s="106"/>
      <c r="F179" s="106"/>
      <c r="G179" s="108" t="s">
        <v>685</v>
      </c>
      <c r="H179" s="109"/>
      <c r="I179" s="108">
        <v>360000</v>
      </c>
      <c r="J179" s="108">
        <v>0</v>
      </c>
      <c r="K179" s="108">
        <v>0</v>
      </c>
      <c r="L179" s="114">
        <v>360000</v>
      </c>
      <c r="M179" s="108"/>
    </row>
    <row r="180" spans="1:13" ht="9.9" customHeight="1" x14ac:dyDescent="0.3">
      <c r="A180" s="110" t="s">
        <v>372</v>
      </c>
      <c r="B180" s="105" t="s">
        <v>372</v>
      </c>
      <c r="C180" s="106"/>
      <c r="D180" s="106"/>
      <c r="E180" s="106"/>
      <c r="F180" s="106"/>
      <c r="G180" s="111" t="s">
        <v>372</v>
      </c>
      <c r="H180" s="112"/>
      <c r="I180" s="112"/>
      <c r="J180" s="112"/>
      <c r="K180" s="112"/>
      <c r="L180" s="115"/>
      <c r="M180" s="112"/>
    </row>
    <row r="181" spans="1:13" ht="9.9" customHeight="1" x14ac:dyDescent="0.3">
      <c r="A181" s="101" t="s">
        <v>686</v>
      </c>
      <c r="B181" s="105" t="s">
        <v>372</v>
      </c>
      <c r="C181" s="106"/>
      <c r="D181" s="106"/>
      <c r="E181" s="102" t="s">
        <v>687</v>
      </c>
      <c r="F181" s="103"/>
      <c r="G181" s="103"/>
      <c r="H181" s="103"/>
      <c r="I181" s="102">
        <v>315013.17</v>
      </c>
      <c r="J181" s="102">
        <v>22961.21</v>
      </c>
      <c r="K181" s="102">
        <v>0</v>
      </c>
      <c r="L181" s="113">
        <v>292051.96000000002</v>
      </c>
      <c r="M181" s="102"/>
    </row>
    <row r="182" spans="1:13" ht="9.9" customHeight="1" x14ac:dyDescent="0.3">
      <c r="A182" s="101" t="s">
        <v>688</v>
      </c>
      <c r="B182" s="105" t="s">
        <v>372</v>
      </c>
      <c r="C182" s="106"/>
      <c r="D182" s="106"/>
      <c r="E182" s="106"/>
      <c r="F182" s="102" t="s">
        <v>687</v>
      </c>
      <c r="G182" s="103"/>
      <c r="H182" s="103"/>
      <c r="I182" s="102">
        <v>315013.17</v>
      </c>
      <c r="J182" s="102">
        <v>22961.21</v>
      </c>
      <c r="K182" s="102">
        <v>0</v>
      </c>
      <c r="L182" s="113">
        <v>292051.96000000002</v>
      </c>
      <c r="M182" s="102"/>
    </row>
    <row r="183" spans="1:13" ht="9.9" customHeight="1" x14ac:dyDescent="0.3">
      <c r="A183" s="107" t="s">
        <v>689</v>
      </c>
      <c r="B183" s="105" t="s">
        <v>372</v>
      </c>
      <c r="C183" s="106"/>
      <c r="D183" s="106"/>
      <c r="E183" s="106"/>
      <c r="F183" s="106"/>
      <c r="G183" s="108" t="s">
        <v>690</v>
      </c>
      <c r="H183" s="109"/>
      <c r="I183" s="108">
        <v>315013.17</v>
      </c>
      <c r="J183" s="108">
        <v>22961.21</v>
      </c>
      <c r="K183" s="108">
        <v>0</v>
      </c>
      <c r="L183" s="114">
        <v>292051.96000000002</v>
      </c>
      <c r="M183" s="108"/>
    </row>
    <row r="184" spans="1:13" ht="9.9" customHeight="1" x14ac:dyDescent="0.3">
      <c r="A184" s="110" t="s">
        <v>372</v>
      </c>
      <c r="B184" s="105" t="s">
        <v>372</v>
      </c>
      <c r="C184" s="106"/>
      <c r="D184" s="106"/>
      <c r="E184" s="106"/>
      <c r="F184" s="106"/>
      <c r="G184" s="111" t="s">
        <v>372</v>
      </c>
      <c r="H184" s="112"/>
      <c r="I184" s="112"/>
      <c r="J184" s="112"/>
      <c r="K184" s="112"/>
      <c r="L184" s="115"/>
      <c r="M184" s="112"/>
    </row>
    <row r="185" spans="1:13" ht="9.9" customHeight="1" x14ac:dyDescent="0.3">
      <c r="A185" s="101" t="s">
        <v>691</v>
      </c>
      <c r="B185" s="105" t="s">
        <v>372</v>
      </c>
      <c r="C185" s="106"/>
      <c r="D185" s="106"/>
      <c r="E185" s="102" t="s">
        <v>692</v>
      </c>
      <c r="F185" s="103"/>
      <c r="G185" s="103"/>
      <c r="H185" s="103"/>
      <c r="I185" s="102">
        <v>86011.15</v>
      </c>
      <c r="J185" s="102">
        <v>0</v>
      </c>
      <c r="K185" s="102">
        <v>430.05</v>
      </c>
      <c r="L185" s="113">
        <v>86441.2</v>
      </c>
      <c r="M185" s="102"/>
    </row>
    <row r="186" spans="1:13" ht="9.9" customHeight="1" x14ac:dyDescent="0.3">
      <c r="A186" s="101" t="s">
        <v>693</v>
      </c>
      <c r="B186" s="105" t="s">
        <v>372</v>
      </c>
      <c r="C186" s="106"/>
      <c r="D186" s="106"/>
      <c r="E186" s="106"/>
      <c r="F186" s="102" t="s">
        <v>692</v>
      </c>
      <c r="G186" s="103"/>
      <c r="H186" s="103"/>
      <c r="I186" s="102">
        <v>86011.15</v>
      </c>
      <c r="J186" s="102">
        <v>0</v>
      </c>
      <c r="K186" s="102">
        <v>430.05</v>
      </c>
      <c r="L186" s="113">
        <v>86441.2</v>
      </c>
      <c r="M186" s="102"/>
    </row>
    <row r="187" spans="1:13" ht="9.9" customHeight="1" x14ac:dyDescent="0.3">
      <c r="A187" s="107" t="s">
        <v>694</v>
      </c>
      <c r="B187" s="105" t="s">
        <v>372</v>
      </c>
      <c r="C187" s="106"/>
      <c r="D187" s="106"/>
      <c r="E187" s="106"/>
      <c r="F187" s="106"/>
      <c r="G187" s="108" t="s">
        <v>695</v>
      </c>
      <c r="H187" s="109"/>
      <c r="I187" s="108">
        <v>86011.15</v>
      </c>
      <c r="J187" s="108">
        <v>0</v>
      </c>
      <c r="K187" s="108">
        <v>430.05</v>
      </c>
      <c r="L187" s="114">
        <v>86441.2</v>
      </c>
      <c r="M187" s="108"/>
    </row>
    <row r="188" spans="1:13" ht="9.9" customHeight="1" x14ac:dyDescent="0.3">
      <c r="A188" s="110" t="s">
        <v>372</v>
      </c>
      <c r="B188" s="105" t="s">
        <v>372</v>
      </c>
      <c r="C188" s="106"/>
      <c r="D188" s="106"/>
      <c r="E188" s="106"/>
      <c r="F188" s="106"/>
      <c r="G188" s="111" t="s">
        <v>372</v>
      </c>
      <c r="H188" s="112"/>
      <c r="I188" s="112"/>
      <c r="J188" s="112"/>
      <c r="K188" s="112"/>
      <c r="L188" s="115"/>
      <c r="M188" s="112"/>
    </row>
    <row r="189" spans="1:13" ht="9.9" customHeight="1" x14ac:dyDescent="0.3">
      <c r="A189" s="101" t="s">
        <v>696</v>
      </c>
      <c r="B189" s="105" t="s">
        <v>372</v>
      </c>
      <c r="C189" s="106"/>
      <c r="D189" s="102" t="s">
        <v>697</v>
      </c>
      <c r="E189" s="103"/>
      <c r="F189" s="103"/>
      <c r="G189" s="103"/>
      <c r="H189" s="103"/>
      <c r="I189" s="102">
        <v>9654554.6899999995</v>
      </c>
      <c r="J189" s="102">
        <v>0</v>
      </c>
      <c r="K189" s="102">
        <v>0</v>
      </c>
      <c r="L189" s="113">
        <v>9654554.6899999995</v>
      </c>
      <c r="M189" s="102"/>
    </row>
    <row r="190" spans="1:13" ht="9.9" customHeight="1" x14ac:dyDescent="0.3">
      <c r="A190" s="101" t="s">
        <v>698</v>
      </c>
      <c r="B190" s="105" t="s">
        <v>372</v>
      </c>
      <c r="C190" s="106"/>
      <c r="D190" s="106"/>
      <c r="E190" s="102" t="s">
        <v>697</v>
      </c>
      <c r="F190" s="103"/>
      <c r="G190" s="103"/>
      <c r="H190" s="103"/>
      <c r="I190" s="102">
        <v>9654554.6899999995</v>
      </c>
      <c r="J190" s="102">
        <v>0</v>
      </c>
      <c r="K190" s="102">
        <v>0</v>
      </c>
      <c r="L190" s="113">
        <v>9654554.6899999995</v>
      </c>
      <c r="M190" s="102"/>
    </row>
    <row r="191" spans="1:13" ht="9.9" customHeight="1" x14ac:dyDescent="0.3">
      <c r="A191" s="101" t="s">
        <v>699</v>
      </c>
      <c r="B191" s="105" t="s">
        <v>372</v>
      </c>
      <c r="C191" s="106"/>
      <c r="D191" s="106"/>
      <c r="E191" s="106"/>
      <c r="F191" s="102" t="s">
        <v>700</v>
      </c>
      <c r="G191" s="103"/>
      <c r="H191" s="103"/>
      <c r="I191" s="102">
        <v>9654554.6899999995</v>
      </c>
      <c r="J191" s="102">
        <v>0</v>
      </c>
      <c r="K191" s="102">
        <v>0</v>
      </c>
      <c r="L191" s="113">
        <v>9654554.6899999995</v>
      </c>
      <c r="M191" s="102"/>
    </row>
    <row r="192" spans="1:13" ht="9.9" customHeight="1" x14ac:dyDescent="0.3">
      <c r="A192" s="107" t="s">
        <v>701</v>
      </c>
      <c r="B192" s="105" t="s">
        <v>372</v>
      </c>
      <c r="C192" s="106"/>
      <c r="D192" s="106"/>
      <c r="E192" s="106"/>
      <c r="F192" s="106"/>
      <c r="G192" s="108" t="s">
        <v>463</v>
      </c>
      <c r="H192" s="109"/>
      <c r="I192" s="108">
        <v>29585</v>
      </c>
      <c r="J192" s="108">
        <v>0</v>
      </c>
      <c r="K192" s="108">
        <v>0</v>
      </c>
      <c r="L192" s="114">
        <v>29585</v>
      </c>
      <c r="M192" s="108"/>
    </row>
    <row r="193" spans="1:13" ht="9.9" customHeight="1" x14ac:dyDescent="0.3">
      <c r="A193" s="107" t="s">
        <v>702</v>
      </c>
      <c r="B193" s="105" t="s">
        <v>372</v>
      </c>
      <c r="C193" s="106"/>
      <c r="D193" s="106"/>
      <c r="E193" s="106"/>
      <c r="F193" s="106"/>
      <c r="G193" s="108" t="s">
        <v>588</v>
      </c>
      <c r="H193" s="109"/>
      <c r="I193" s="108">
        <v>1267564.69</v>
      </c>
      <c r="J193" s="108">
        <v>0</v>
      </c>
      <c r="K193" s="108">
        <v>0</v>
      </c>
      <c r="L193" s="114">
        <v>1267564.69</v>
      </c>
      <c r="M193" s="108"/>
    </row>
    <row r="194" spans="1:13" ht="9.9" customHeight="1" x14ac:dyDescent="0.3">
      <c r="A194" s="107" t="s">
        <v>703</v>
      </c>
      <c r="B194" s="105" t="s">
        <v>372</v>
      </c>
      <c r="C194" s="106"/>
      <c r="D194" s="106"/>
      <c r="E194" s="106"/>
      <c r="F194" s="106"/>
      <c r="G194" s="108" t="s">
        <v>590</v>
      </c>
      <c r="H194" s="109"/>
      <c r="I194" s="108">
        <v>35000</v>
      </c>
      <c r="J194" s="108">
        <v>0</v>
      </c>
      <c r="K194" s="108">
        <v>0</v>
      </c>
      <c r="L194" s="114">
        <v>35000</v>
      </c>
      <c r="M194" s="108"/>
    </row>
    <row r="195" spans="1:13" ht="9.9" customHeight="1" x14ac:dyDescent="0.3">
      <c r="A195" s="107" t="s">
        <v>704</v>
      </c>
      <c r="B195" s="105" t="s">
        <v>372</v>
      </c>
      <c r="C195" s="106"/>
      <c r="D195" s="106"/>
      <c r="E195" s="106"/>
      <c r="F195" s="106"/>
      <c r="G195" s="108" t="s">
        <v>592</v>
      </c>
      <c r="H195" s="109"/>
      <c r="I195" s="108">
        <v>150000</v>
      </c>
      <c r="J195" s="108">
        <v>0</v>
      </c>
      <c r="K195" s="108">
        <v>0</v>
      </c>
      <c r="L195" s="114">
        <v>150000</v>
      </c>
      <c r="M195" s="108"/>
    </row>
    <row r="196" spans="1:13" ht="9.9" customHeight="1" x14ac:dyDescent="0.3">
      <c r="A196" s="107" t="s">
        <v>705</v>
      </c>
      <c r="B196" s="105" t="s">
        <v>372</v>
      </c>
      <c r="C196" s="106"/>
      <c r="D196" s="106"/>
      <c r="E196" s="106"/>
      <c r="F196" s="106"/>
      <c r="G196" s="108" t="s">
        <v>594</v>
      </c>
      <c r="H196" s="109"/>
      <c r="I196" s="108">
        <v>8172405</v>
      </c>
      <c r="J196" s="108">
        <v>0</v>
      </c>
      <c r="K196" s="108">
        <v>0</v>
      </c>
      <c r="L196" s="114">
        <v>8172405</v>
      </c>
      <c r="M196" s="108"/>
    </row>
    <row r="197" spans="1:13" ht="9.9" customHeight="1" x14ac:dyDescent="0.3">
      <c r="A197" s="101" t="s">
        <v>372</v>
      </c>
      <c r="B197" s="105" t="s">
        <v>372</v>
      </c>
      <c r="C197" s="106"/>
      <c r="D197" s="102" t="s">
        <v>372</v>
      </c>
      <c r="E197" s="103"/>
      <c r="F197" s="103"/>
      <c r="G197" s="103"/>
      <c r="H197" s="103"/>
      <c r="I197" s="103"/>
      <c r="J197" s="103"/>
      <c r="K197" s="103"/>
      <c r="L197" s="116"/>
      <c r="M197" s="103"/>
    </row>
    <row r="198" spans="1:13" ht="9.9" customHeight="1" x14ac:dyDescent="0.3">
      <c r="A198" s="101">
        <v>3</v>
      </c>
      <c r="B198" s="102" t="s">
        <v>707</v>
      </c>
      <c r="C198" s="103"/>
      <c r="D198" s="103"/>
      <c r="E198" s="103"/>
      <c r="F198" s="103"/>
      <c r="G198" s="103"/>
      <c r="H198" s="103"/>
      <c r="I198" s="102">
        <v>3286430.09</v>
      </c>
      <c r="J198" s="102">
        <v>1544364.31</v>
      </c>
      <c r="K198" s="102">
        <v>545907.31999999995</v>
      </c>
      <c r="L198" s="113">
        <v>4284887.08</v>
      </c>
      <c r="M198" s="102">
        <f>J198-K198</f>
        <v>998456.99000000011</v>
      </c>
    </row>
    <row r="199" spans="1:13" ht="9.9" customHeight="1" x14ac:dyDescent="0.3">
      <c r="A199" s="101" t="s">
        <v>708</v>
      </c>
      <c r="B199" s="104" t="s">
        <v>372</v>
      </c>
      <c r="C199" s="102" t="s">
        <v>709</v>
      </c>
      <c r="D199" s="103"/>
      <c r="E199" s="103"/>
      <c r="F199" s="103"/>
      <c r="G199" s="103"/>
      <c r="H199" s="103"/>
      <c r="I199" s="102">
        <v>2191297.73</v>
      </c>
      <c r="J199" s="102">
        <v>1248326.6100000001</v>
      </c>
      <c r="K199" s="102">
        <v>545907.31999999995</v>
      </c>
      <c r="L199" s="113">
        <v>2893717.02</v>
      </c>
      <c r="M199" s="102">
        <f t="shared" ref="M199:M210" si="0">J199-K199</f>
        <v>702419.29000000015</v>
      </c>
    </row>
    <row r="200" spans="1:13" ht="9.9" customHeight="1" x14ac:dyDescent="0.3">
      <c r="A200" s="101" t="s">
        <v>710</v>
      </c>
      <c r="B200" s="105" t="s">
        <v>372</v>
      </c>
      <c r="C200" s="106"/>
      <c r="D200" s="102" t="s">
        <v>711</v>
      </c>
      <c r="E200" s="103"/>
      <c r="F200" s="103"/>
      <c r="G200" s="103"/>
      <c r="H200" s="103"/>
      <c r="I200" s="102">
        <v>1570932.3</v>
      </c>
      <c r="J200" s="102">
        <v>1141157.25</v>
      </c>
      <c r="K200" s="102">
        <v>545907.31999999995</v>
      </c>
      <c r="L200" s="113">
        <v>2166182.23</v>
      </c>
      <c r="M200" s="102">
        <f t="shared" si="0"/>
        <v>595249.93000000005</v>
      </c>
    </row>
    <row r="201" spans="1:13" ht="9.9" customHeight="1" x14ac:dyDescent="0.3">
      <c r="A201" s="101" t="s">
        <v>712</v>
      </c>
      <c r="B201" s="105" t="s">
        <v>372</v>
      </c>
      <c r="C201" s="106"/>
      <c r="D201" s="106"/>
      <c r="E201" s="102" t="s">
        <v>713</v>
      </c>
      <c r="F201" s="103"/>
      <c r="G201" s="103"/>
      <c r="H201" s="103"/>
      <c r="I201" s="102">
        <v>34425.480000000003</v>
      </c>
      <c r="J201" s="102">
        <v>25436.32</v>
      </c>
      <c r="K201" s="102">
        <v>12432.01</v>
      </c>
      <c r="L201" s="113">
        <v>47429.79</v>
      </c>
      <c r="M201" s="102">
        <f t="shared" si="0"/>
        <v>13004.31</v>
      </c>
    </row>
    <row r="202" spans="1:13" ht="9.9" customHeight="1" x14ac:dyDescent="0.3">
      <c r="A202" s="101" t="s">
        <v>714</v>
      </c>
      <c r="B202" s="105" t="s">
        <v>372</v>
      </c>
      <c r="C202" s="106"/>
      <c r="D202" s="106"/>
      <c r="E202" s="106"/>
      <c r="F202" s="102" t="s">
        <v>715</v>
      </c>
      <c r="G202" s="103"/>
      <c r="H202" s="103"/>
      <c r="I202" s="102">
        <v>16638.5</v>
      </c>
      <c r="J202" s="102">
        <v>15462.54</v>
      </c>
      <c r="K202" s="102">
        <v>8732.67</v>
      </c>
      <c r="L202" s="113">
        <v>23368.37</v>
      </c>
      <c r="M202" s="102">
        <f t="shared" si="0"/>
        <v>6729.8700000000008</v>
      </c>
    </row>
    <row r="203" spans="1:13" ht="9.9" customHeight="1" x14ac:dyDescent="0.3">
      <c r="A203" s="107" t="s">
        <v>716</v>
      </c>
      <c r="B203" s="105" t="s">
        <v>372</v>
      </c>
      <c r="C203" s="106"/>
      <c r="D203" s="106"/>
      <c r="E203" s="106"/>
      <c r="F203" s="106"/>
      <c r="G203" s="108" t="s">
        <v>717</v>
      </c>
      <c r="H203" s="109"/>
      <c r="I203" s="108">
        <v>10089.030000000001</v>
      </c>
      <c r="J203" s="108">
        <v>3781.37</v>
      </c>
      <c r="K203" s="108">
        <v>0</v>
      </c>
      <c r="L203" s="114">
        <v>13870.4</v>
      </c>
      <c r="M203" s="108">
        <f t="shared" si="0"/>
        <v>3781.37</v>
      </c>
    </row>
    <row r="204" spans="1:13" ht="9.75" customHeight="1" x14ac:dyDescent="0.3">
      <c r="A204" s="107" t="s">
        <v>718</v>
      </c>
      <c r="B204" s="105" t="s">
        <v>372</v>
      </c>
      <c r="C204" s="106"/>
      <c r="D204" s="106"/>
      <c r="E204" s="106"/>
      <c r="F204" s="106"/>
      <c r="G204" s="108" t="s">
        <v>719</v>
      </c>
      <c r="H204" s="109"/>
      <c r="I204" s="108">
        <v>1520.21</v>
      </c>
      <c r="J204" s="108">
        <v>8603.69</v>
      </c>
      <c r="K204" s="108">
        <v>7593.63</v>
      </c>
      <c r="L204" s="114">
        <v>2530.27</v>
      </c>
      <c r="M204" s="108">
        <f t="shared" si="0"/>
        <v>1010.0600000000004</v>
      </c>
    </row>
    <row r="205" spans="1:13" ht="9.9" customHeight="1" x14ac:dyDescent="0.3">
      <c r="A205" s="107" t="s">
        <v>720</v>
      </c>
      <c r="B205" s="105" t="s">
        <v>372</v>
      </c>
      <c r="C205" s="106"/>
      <c r="D205" s="106"/>
      <c r="E205" s="106"/>
      <c r="F205" s="106"/>
      <c r="G205" s="108" t="s">
        <v>721</v>
      </c>
      <c r="H205" s="109"/>
      <c r="I205" s="108">
        <v>1139.04</v>
      </c>
      <c r="J205" s="108">
        <v>1613.19</v>
      </c>
      <c r="K205" s="108">
        <v>1139.04</v>
      </c>
      <c r="L205" s="114">
        <v>1613.19</v>
      </c>
      <c r="M205" s="108">
        <f t="shared" si="0"/>
        <v>474.15000000000009</v>
      </c>
    </row>
    <row r="206" spans="1:13" ht="9.9" customHeight="1" x14ac:dyDescent="0.3">
      <c r="A206" s="107" t="s">
        <v>722</v>
      </c>
      <c r="B206" s="105" t="s">
        <v>372</v>
      </c>
      <c r="C206" s="106"/>
      <c r="D206" s="106"/>
      <c r="E206" s="106"/>
      <c r="F206" s="106"/>
      <c r="G206" s="108" t="s">
        <v>723</v>
      </c>
      <c r="H206" s="109"/>
      <c r="I206" s="108">
        <v>2671.47</v>
      </c>
      <c r="J206" s="108">
        <v>1001.28</v>
      </c>
      <c r="K206" s="108">
        <v>0</v>
      </c>
      <c r="L206" s="114">
        <v>3672.75</v>
      </c>
      <c r="M206" s="108">
        <f t="shared" si="0"/>
        <v>1001.28</v>
      </c>
    </row>
    <row r="207" spans="1:13" ht="9.9" customHeight="1" x14ac:dyDescent="0.3">
      <c r="A207" s="107" t="s">
        <v>724</v>
      </c>
      <c r="B207" s="105" t="s">
        <v>372</v>
      </c>
      <c r="C207" s="106"/>
      <c r="D207" s="106"/>
      <c r="E207" s="106"/>
      <c r="F207" s="106"/>
      <c r="G207" s="108" t="s">
        <v>725</v>
      </c>
      <c r="H207" s="109"/>
      <c r="I207" s="108">
        <v>807.12</v>
      </c>
      <c r="J207" s="108">
        <v>302.51</v>
      </c>
      <c r="K207" s="108">
        <v>0</v>
      </c>
      <c r="L207" s="114">
        <v>1109.6300000000001</v>
      </c>
      <c r="M207" s="108">
        <f t="shared" si="0"/>
        <v>302.51</v>
      </c>
    </row>
    <row r="208" spans="1:13" ht="9.9" customHeight="1" x14ac:dyDescent="0.3">
      <c r="A208" s="107" t="s">
        <v>726</v>
      </c>
      <c r="B208" s="105" t="s">
        <v>372</v>
      </c>
      <c r="C208" s="106"/>
      <c r="D208" s="106"/>
      <c r="E208" s="106"/>
      <c r="F208" s="106"/>
      <c r="G208" s="108" t="s">
        <v>727</v>
      </c>
      <c r="H208" s="109"/>
      <c r="I208" s="108">
        <v>100.89</v>
      </c>
      <c r="J208" s="108">
        <v>37.81</v>
      </c>
      <c r="K208" s="108">
        <v>0</v>
      </c>
      <c r="L208" s="114">
        <v>138.69999999999999</v>
      </c>
      <c r="M208" s="108">
        <f t="shared" si="0"/>
        <v>37.81</v>
      </c>
    </row>
    <row r="209" spans="1:13" ht="9.9" customHeight="1" x14ac:dyDescent="0.3">
      <c r="A209" s="107" t="s">
        <v>728</v>
      </c>
      <c r="B209" s="105" t="s">
        <v>372</v>
      </c>
      <c r="C209" s="106"/>
      <c r="D209" s="106"/>
      <c r="E209" s="106"/>
      <c r="F209" s="106"/>
      <c r="G209" s="108" t="s">
        <v>729</v>
      </c>
      <c r="H209" s="109"/>
      <c r="I209" s="108">
        <v>3.84</v>
      </c>
      <c r="J209" s="108">
        <v>1.28</v>
      </c>
      <c r="K209" s="108">
        <v>0</v>
      </c>
      <c r="L209" s="114">
        <v>5.12</v>
      </c>
      <c r="M209" s="108">
        <f t="shared" si="0"/>
        <v>1.28</v>
      </c>
    </row>
    <row r="210" spans="1:13" ht="9.9" customHeight="1" x14ac:dyDescent="0.3">
      <c r="A210" s="107" t="s">
        <v>730</v>
      </c>
      <c r="B210" s="105" t="s">
        <v>372</v>
      </c>
      <c r="C210" s="106"/>
      <c r="D210" s="106"/>
      <c r="E210" s="106"/>
      <c r="F210" s="106"/>
      <c r="G210" s="108" t="s">
        <v>731</v>
      </c>
      <c r="H210" s="109"/>
      <c r="I210" s="108">
        <v>306.89999999999998</v>
      </c>
      <c r="J210" s="108">
        <v>121.41</v>
      </c>
      <c r="K210" s="108">
        <v>0</v>
      </c>
      <c r="L210" s="114">
        <v>428.31</v>
      </c>
      <c r="M210" s="108">
        <f t="shared" si="0"/>
        <v>121.41</v>
      </c>
    </row>
    <row r="211" spans="1:13" ht="9.9" customHeight="1" x14ac:dyDescent="0.3">
      <c r="A211" s="110" t="s">
        <v>372</v>
      </c>
      <c r="B211" s="105" t="s">
        <v>372</v>
      </c>
      <c r="C211" s="106"/>
      <c r="D211" s="106"/>
      <c r="E211" s="106"/>
      <c r="F211" s="106"/>
      <c r="G211" s="111" t="s">
        <v>372</v>
      </c>
      <c r="H211" s="112"/>
      <c r="I211" s="112"/>
      <c r="J211" s="112"/>
      <c r="K211" s="112"/>
      <c r="L211" s="115"/>
      <c r="M211" s="112"/>
    </row>
    <row r="212" spans="1:13" ht="9.9" customHeight="1" x14ac:dyDescent="0.3">
      <c r="A212" s="101" t="s">
        <v>732</v>
      </c>
      <c r="B212" s="105" t="s">
        <v>372</v>
      </c>
      <c r="C212" s="106"/>
      <c r="D212" s="106"/>
      <c r="E212" s="106"/>
      <c r="F212" s="102" t="s">
        <v>733</v>
      </c>
      <c r="G212" s="103"/>
      <c r="H212" s="103"/>
      <c r="I212" s="102">
        <v>17786.98</v>
      </c>
      <c r="J212" s="102">
        <v>9973.7800000000007</v>
      </c>
      <c r="K212" s="102">
        <v>3699.34</v>
      </c>
      <c r="L212" s="113">
        <v>24061.42</v>
      </c>
      <c r="M212" s="102">
        <f t="shared" ref="M212:M219" si="1">J212-K212</f>
        <v>6274.4400000000005</v>
      </c>
    </row>
    <row r="213" spans="1:13" ht="9.9" customHeight="1" x14ac:dyDescent="0.3">
      <c r="A213" s="107" t="s">
        <v>734</v>
      </c>
      <c r="B213" s="105" t="s">
        <v>372</v>
      </c>
      <c r="C213" s="106"/>
      <c r="D213" s="106"/>
      <c r="E213" s="106"/>
      <c r="F213" s="106"/>
      <c r="G213" s="108" t="s">
        <v>717</v>
      </c>
      <c r="H213" s="109"/>
      <c r="I213" s="108">
        <v>10763.19</v>
      </c>
      <c r="J213" s="108">
        <v>4034.05</v>
      </c>
      <c r="K213" s="108">
        <v>0</v>
      </c>
      <c r="L213" s="114">
        <v>14797.24</v>
      </c>
      <c r="M213" s="108">
        <f t="shared" si="1"/>
        <v>4034.05</v>
      </c>
    </row>
    <row r="214" spans="1:13" ht="9.9" customHeight="1" x14ac:dyDescent="0.3">
      <c r="A214" s="107" t="s">
        <v>735</v>
      </c>
      <c r="B214" s="105" t="s">
        <v>372</v>
      </c>
      <c r="C214" s="106"/>
      <c r="D214" s="106"/>
      <c r="E214" s="106"/>
      <c r="F214" s="106"/>
      <c r="G214" s="108" t="s">
        <v>719</v>
      </c>
      <c r="H214" s="109"/>
      <c r="I214" s="108">
        <v>2551.27</v>
      </c>
      <c r="J214" s="108">
        <v>3061.53</v>
      </c>
      <c r="K214" s="108">
        <v>2551.27</v>
      </c>
      <c r="L214" s="114">
        <v>3061.53</v>
      </c>
      <c r="M214" s="108">
        <f t="shared" si="1"/>
        <v>510.26000000000022</v>
      </c>
    </row>
    <row r="215" spans="1:13" ht="9.9" customHeight="1" x14ac:dyDescent="0.3">
      <c r="A215" s="107" t="s">
        <v>736</v>
      </c>
      <c r="B215" s="105" t="s">
        <v>372</v>
      </c>
      <c r="C215" s="106"/>
      <c r="D215" s="106"/>
      <c r="E215" s="106"/>
      <c r="F215" s="106"/>
      <c r="G215" s="108" t="s">
        <v>721</v>
      </c>
      <c r="H215" s="109"/>
      <c r="I215" s="108">
        <v>1148.07</v>
      </c>
      <c r="J215" s="108">
        <v>1625.98</v>
      </c>
      <c r="K215" s="108">
        <v>1148.07</v>
      </c>
      <c r="L215" s="114">
        <v>1625.98</v>
      </c>
      <c r="M215" s="108">
        <f t="shared" si="1"/>
        <v>477.91000000000008</v>
      </c>
    </row>
    <row r="216" spans="1:13" ht="9.9" customHeight="1" x14ac:dyDescent="0.3">
      <c r="A216" s="107" t="s">
        <v>737</v>
      </c>
      <c r="B216" s="105" t="s">
        <v>372</v>
      </c>
      <c r="C216" s="106"/>
      <c r="D216" s="106"/>
      <c r="E216" s="106"/>
      <c r="F216" s="106"/>
      <c r="G216" s="108" t="s">
        <v>723</v>
      </c>
      <c r="H216" s="109"/>
      <c r="I216" s="108">
        <v>2152.65</v>
      </c>
      <c r="J216" s="108">
        <v>806.81</v>
      </c>
      <c r="K216" s="108">
        <v>0</v>
      </c>
      <c r="L216" s="114">
        <v>2959.46</v>
      </c>
      <c r="M216" s="108">
        <f t="shared" si="1"/>
        <v>806.81</v>
      </c>
    </row>
    <row r="217" spans="1:13" ht="9.9" customHeight="1" x14ac:dyDescent="0.3">
      <c r="A217" s="107" t="s">
        <v>738</v>
      </c>
      <c r="B217" s="105" t="s">
        <v>372</v>
      </c>
      <c r="C217" s="106"/>
      <c r="D217" s="106"/>
      <c r="E217" s="106"/>
      <c r="F217" s="106"/>
      <c r="G217" s="108" t="s">
        <v>725</v>
      </c>
      <c r="H217" s="109"/>
      <c r="I217" s="108">
        <v>861.06</v>
      </c>
      <c r="J217" s="108">
        <v>322.72000000000003</v>
      </c>
      <c r="K217" s="108">
        <v>0</v>
      </c>
      <c r="L217" s="114">
        <v>1183.78</v>
      </c>
      <c r="M217" s="108">
        <f t="shared" si="1"/>
        <v>322.72000000000003</v>
      </c>
    </row>
    <row r="218" spans="1:13" ht="9.9" customHeight="1" x14ac:dyDescent="0.3">
      <c r="A218" s="107" t="s">
        <v>739</v>
      </c>
      <c r="B218" s="105" t="s">
        <v>372</v>
      </c>
      <c r="C218" s="106"/>
      <c r="D218" s="106"/>
      <c r="E218" s="106"/>
      <c r="F218" s="106"/>
      <c r="G218" s="108" t="s">
        <v>729</v>
      </c>
      <c r="H218" s="109"/>
      <c r="I218" s="108">
        <v>3.84</v>
      </c>
      <c r="J218" s="108">
        <v>1.28</v>
      </c>
      <c r="K218" s="108">
        <v>0</v>
      </c>
      <c r="L218" s="114">
        <v>5.12</v>
      </c>
      <c r="M218" s="108">
        <f t="shared" si="1"/>
        <v>1.28</v>
      </c>
    </row>
    <row r="219" spans="1:13" ht="9.9" customHeight="1" x14ac:dyDescent="0.3">
      <c r="A219" s="107" t="s">
        <v>740</v>
      </c>
      <c r="B219" s="105" t="s">
        <v>372</v>
      </c>
      <c r="C219" s="106"/>
      <c r="D219" s="106"/>
      <c r="E219" s="106"/>
      <c r="F219" s="106"/>
      <c r="G219" s="108" t="s">
        <v>731</v>
      </c>
      <c r="H219" s="109"/>
      <c r="I219" s="108">
        <v>306.89999999999998</v>
      </c>
      <c r="J219" s="108">
        <v>121.41</v>
      </c>
      <c r="K219" s="108">
        <v>0</v>
      </c>
      <c r="L219" s="114">
        <v>428.31</v>
      </c>
      <c r="M219" s="108">
        <f t="shared" si="1"/>
        <v>121.41</v>
      </c>
    </row>
    <row r="220" spans="1:13" ht="9.9" customHeight="1" x14ac:dyDescent="0.3">
      <c r="A220" s="110" t="s">
        <v>372</v>
      </c>
      <c r="B220" s="105" t="s">
        <v>372</v>
      </c>
      <c r="C220" s="106"/>
      <c r="D220" s="106"/>
      <c r="E220" s="106"/>
      <c r="F220" s="106"/>
      <c r="G220" s="111" t="s">
        <v>372</v>
      </c>
      <c r="H220" s="112"/>
      <c r="I220" s="112"/>
      <c r="J220" s="112"/>
      <c r="K220" s="112"/>
      <c r="L220" s="115"/>
      <c r="M220" s="112"/>
    </row>
    <row r="221" spans="1:13" ht="9.9" customHeight="1" x14ac:dyDescent="0.3">
      <c r="A221" s="101" t="s">
        <v>741</v>
      </c>
      <c r="B221" s="105" t="s">
        <v>372</v>
      </c>
      <c r="C221" s="106"/>
      <c r="D221" s="106"/>
      <c r="E221" s="102" t="s">
        <v>742</v>
      </c>
      <c r="F221" s="103"/>
      <c r="G221" s="103"/>
      <c r="H221" s="103"/>
      <c r="I221" s="102">
        <v>1361852.5</v>
      </c>
      <c r="J221" s="102">
        <v>1058383.6299999999</v>
      </c>
      <c r="K221" s="102">
        <v>533475.12</v>
      </c>
      <c r="L221" s="113">
        <v>1886761.01</v>
      </c>
      <c r="M221" s="102">
        <f t="shared" ref="M221:M234" si="2">J221-K221</f>
        <v>524908.50999999989</v>
      </c>
    </row>
    <row r="222" spans="1:13" ht="9.9" customHeight="1" x14ac:dyDescent="0.3">
      <c r="A222" s="101" t="s">
        <v>743</v>
      </c>
      <c r="B222" s="105" t="s">
        <v>372</v>
      </c>
      <c r="C222" s="106"/>
      <c r="D222" s="106"/>
      <c r="E222" s="106"/>
      <c r="F222" s="102" t="s">
        <v>715</v>
      </c>
      <c r="G222" s="103"/>
      <c r="H222" s="103"/>
      <c r="I222" s="102">
        <v>344759.24</v>
      </c>
      <c r="J222" s="102">
        <v>252225.14</v>
      </c>
      <c r="K222" s="102">
        <v>138635.13</v>
      </c>
      <c r="L222" s="113">
        <v>458349.25</v>
      </c>
      <c r="M222" s="102">
        <f t="shared" si="2"/>
        <v>113590.01000000001</v>
      </c>
    </row>
    <row r="223" spans="1:13" ht="9.9" customHeight="1" x14ac:dyDescent="0.3">
      <c r="A223" s="107" t="s">
        <v>744</v>
      </c>
      <c r="B223" s="105" t="s">
        <v>372</v>
      </c>
      <c r="C223" s="106"/>
      <c r="D223" s="106"/>
      <c r="E223" s="106"/>
      <c r="F223" s="106"/>
      <c r="G223" s="108" t="s">
        <v>717</v>
      </c>
      <c r="H223" s="109"/>
      <c r="I223" s="108">
        <v>183554.97</v>
      </c>
      <c r="J223" s="108">
        <v>55402.39</v>
      </c>
      <c r="K223" s="108">
        <v>0</v>
      </c>
      <c r="L223" s="114">
        <v>238957.36</v>
      </c>
      <c r="M223" s="108">
        <f t="shared" si="2"/>
        <v>55402.39</v>
      </c>
    </row>
    <row r="224" spans="1:13" ht="9.9" customHeight="1" x14ac:dyDescent="0.3">
      <c r="A224" s="107" t="s">
        <v>745</v>
      </c>
      <c r="B224" s="105" t="s">
        <v>372</v>
      </c>
      <c r="C224" s="106"/>
      <c r="D224" s="106"/>
      <c r="E224" s="106"/>
      <c r="F224" s="106"/>
      <c r="G224" s="108" t="s">
        <v>719</v>
      </c>
      <c r="H224" s="109"/>
      <c r="I224" s="108">
        <v>18295.13</v>
      </c>
      <c r="J224" s="108">
        <v>128692</v>
      </c>
      <c r="K224" s="108">
        <v>116628.83</v>
      </c>
      <c r="L224" s="114">
        <v>30358.3</v>
      </c>
      <c r="M224" s="108">
        <f t="shared" si="2"/>
        <v>12063.169999999998</v>
      </c>
    </row>
    <row r="225" spans="1:13" ht="9.9" customHeight="1" x14ac:dyDescent="0.3">
      <c r="A225" s="107" t="s">
        <v>746</v>
      </c>
      <c r="B225" s="105" t="s">
        <v>372</v>
      </c>
      <c r="C225" s="106"/>
      <c r="D225" s="106"/>
      <c r="E225" s="106"/>
      <c r="F225" s="106"/>
      <c r="G225" s="108" t="s">
        <v>721</v>
      </c>
      <c r="H225" s="109"/>
      <c r="I225" s="108">
        <v>21103.52</v>
      </c>
      <c r="J225" s="108">
        <v>25395.53</v>
      </c>
      <c r="K225" s="108">
        <v>17705.25</v>
      </c>
      <c r="L225" s="114">
        <v>28793.8</v>
      </c>
      <c r="M225" s="108">
        <f t="shared" si="2"/>
        <v>7690.2799999999988</v>
      </c>
    </row>
    <row r="226" spans="1:13" ht="9.9" customHeight="1" x14ac:dyDescent="0.3">
      <c r="A226" s="107" t="s">
        <v>747</v>
      </c>
      <c r="B226" s="105" t="s">
        <v>372</v>
      </c>
      <c r="C226" s="106"/>
      <c r="D226" s="106"/>
      <c r="E226" s="106"/>
      <c r="F226" s="106"/>
      <c r="G226" s="108" t="s">
        <v>748</v>
      </c>
      <c r="H226" s="109"/>
      <c r="I226" s="108">
        <v>2810.43</v>
      </c>
      <c r="J226" s="108">
        <v>116.54</v>
      </c>
      <c r="K226" s="108">
        <v>0</v>
      </c>
      <c r="L226" s="114">
        <v>2926.97</v>
      </c>
      <c r="M226" s="108">
        <f t="shared" si="2"/>
        <v>116.54</v>
      </c>
    </row>
    <row r="227" spans="1:13" ht="9.9" customHeight="1" x14ac:dyDescent="0.3">
      <c r="A227" s="107" t="s">
        <v>749</v>
      </c>
      <c r="B227" s="105" t="s">
        <v>372</v>
      </c>
      <c r="C227" s="106"/>
      <c r="D227" s="106"/>
      <c r="E227" s="106"/>
      <c r="F227" s="106"/>
      <c r="G227" s="108" t="s">
        <v>723</v>
      </c>
      <c r="H227" s="109"/>
      <c r="I227" s="108">
        <v>52439.39</v>
      </c>
      <c r="J227" s="108">
        <v>16789.61</v>
      </c>
      <c r="K227" s="108">
        <v>0</v>
      </c>
      <c r="L227" s="114">
        <v>69229</v>
      </c>
      <c r="M227" s="108">
        <f t="shared" si="2"/>
        <v>16789.61</v>
      </c>
    </row>
    <row r="228" spans="1:13" ht="9.9" customHeight="1" x14ac:dyDescent="0.3">
      <c r="A228" s="107" t="s">
        <v>750</v>
      </c>
      <c r="B228" s="105" t="s">
        <v>372</v>
      </c>
      <c r="C228" s="106"/>
      <c r="D228" s="106"/>
      <c r="E228" s="106"/>
      <c r="F228" s="106"/>
      <c r="G228" s="108" t="s">
        <v>725</v>
      </c>
      <c r="H228" s="109"/>
      <c r="I228" s="108">
        <v>18669.669999999998</v>
      </c>
      <c r="J228" s="108">
        <v>4970.6499999999996</v>
      </c>
      <c r="K228" s="108">
        <v>0</v>
      </c>
      <c r="L228" s="114">
        <v>23640.32</v>
      </c>
      <c r="M228" s="108">
        <f t="shared" si="2"/>
        <v>4970.6499999999996</v>
      </c>
    </row>
    <row r="229" spans="1:13" ht="9.9" customHeight="1" x14ac:dyDescent="0.3">
      <c r="A229" s="107" t="s">
        <v>751</v>
      </c>
      <c r="B229" s="105" t="s">
        <v>372</v>
      </c>
      <c r="C229" s="106"/>
      <c r="D229" s="106"/>
      <c r="E229" s="106"/>
      <c r="F229" s="106"/>
      <c r="G229" s="108" t="s">
        <v>727</v>
      </c>
      <c r="H229" s="109"/>
      <c r="I229" s="108">
        <v>1960.13</v>
      </c>
      <c r="J229" s="108">
        <v>628.19000000000005</v>
      </c>
      <c r="K229" s="108">
        <v>0</v>
      </c>
      <c r="L229" s="114">
        <v>2588.3200000000002</v>
      </c>
      <c r="M229" s="108">
        <f t="shared" si="2"/>
        <v>628.19000000000005</v>
      </c>
    </row>
    <row r="230" spans="1:13" ht="9.9" customHeight="1" x14ac:dyDescent="0.3">
      <c r="A230" s="107" t="s">
        <v>752</v>
      </c>
      <c r="B230" s="105" t="s">
        <v>372</v>
      </c>
      <c r="C230" s="106"/>
      <c r="D230" s="106"/>
      <c r="E230" s="106"/>
      <c r="F230" s="106"/>
      <c r="G230" s="108" t="s">
        <v>753</v>
      </c>
      <c r="H230" s="109"/>
      <c r="I230" s="108">
        <v>9547.7800000000007</v>
      </c>
      <c r="J230" s="108">
        <v>5467.65</v>
      </c>
      <c r="K230" s="108">
        <v>1548.65</v>
      </c>
      <c r="L230" s="114">
        <v>13466.78</v>
      </c>
      <c r="M230" s="108">
        <f t="shared" si="2"/>
        <v>3918.9999999999995</v>
      </c>
    </row>
    <row r="231" spans="1:13" ht="9.9" customHeight="1" x14ac:dyDescent="0.3">
      <c r="A231" s="107" t="s">
        <v>754</v>
      </c>
      <c r="B231" s="105" t="s">
        <v>372</v>
      </c>
      <c r="C231" s="106"/>
      <c r="D231" s="106"/>
      <c r="E231" s="106"/>
      <c r="F231" s="106"/>
      <c r="G231" s="108" t="s">
        <v>729</v>
      </c>
      <c r="H231" s="109"/>
      <c r="I231" s="108">
        <v>401.37</v>
      </c>
      <c r="J231" s="108">
        <v>119.56</v>
      </c>
      <c r="K231" s="108">
        <v>0.05</v>
      </c>
      <c r="L231" s="114">
        <v>520.88</v>
      </c>
      <c r="M231" s="108">
        <f t="shared" si="2"/>
        <v>119.51</v>
      </c>
    </row>
    <row r="232" spans="1:13" ht="9.9" customHeight="1" x14ac:dyDescent="0.3">
      <c r="A232" s="107" t="s">
        <v>755</v>
      </c>
      <c r="B232" s="105" t="s">
        <v>372</v>
      </c>
      <c r="C232" s="106"/>
      <c r="D232" s="106"/>
      <c r="E232" s="106"/>
      <c r="F232" s="106"/>
      <c r="G232" s="108" t="s">
        <v>731</v>
      </c>
      <c r="H232" s="109"/>
      <c r="I232" s="108">
        <v>26307</v>
      </c>
      <c r="J232" s="108">
        <v>10815.34</v>
      </c>
      <c r="K232" s="108">
        <v>0</v>
      </c>
      <c r="L232" s="114">
        <v>37122.339999999997</v>
      </c>
      <c r="M232" s="108">
        <f t="shared" si="2"/>
        <v>10815.34</v>
      </c>
    </row>
    <row r="233" spans="1:13" ht="9.9" customHeight="1" x14ac:dyDescent="0.3">
      <c r="A233" s="107" t="s">
        <v>756</v>
      </c>
      <c r="B233" s="105" t="s">
        <v>372</v>
      </c>
      <c r="C233" s="106"/>
      <c r="D233" s="106"/>
      <c r="E233" s="106"/>
      <c r="F233" s="106"/>
      <c r="G233" s="108" t="s">
        <v>757</v>
      </c>
      <c r="H233" s="109"/>
      <c r="I233" s="108">
        <v>6173.18</v>
      </c>
      <c r="J233" s="108">
        <v>2903.68</v>
      </c>
      <c r="K233" s="108">
        <v>625.67999999999995</v>
      </c>
      <c r="L233" s="114">
        <v>8451.18</v>
      </c>
      <c r="M233" s="108">
        <f t="shared" si="2"/>
        <v>2278</v>
      </c>
    </row>
    <row r="234" spans="1:13" ht="9.9" customHeight="1" x14ac:dyDescent="0.3">
      <c r="A234" s="107" t="s">
        <v>758</v>
      </c>
      <c r="B234" s="105" t="s">
        <v>372</v>
      </c>
      <c r="C234" s="106"/>
      <c r="D234" s="106"/>
      <c r="E234" s="106"/>
      <c r="F234" s="106"/>
      <c r="G234" s="108" t="s">
        <v>759</v>
      </c>
      <c r="H234" s="109"/>
      <c r="I234" s="108">
        <v>1370</v>
      </c>
      <c r="J234" s="108">
        <v>924</v>
      </c>
      <c r="K234" s="108">
        <v>0</v>
      </c>
      <c r="L234" s="114">
        <v>2294</v>
      </c>
      <c r="M234" s="108">
        <f t="shared" si="2"/>
        <v>924</v>
      </c>
    </row>
    <row r="235" spans="1:13" ht="9.9" customHeight="1" x14ac:dyDescent="0.3">
      <c r="A235" s="107" t="s">
        <v>1102</v>
      </c>
      <c r="B235" s="105" t="s">
        <v>372</v>
      </c>
      <c r="C235" s="106"/>
      <c r="D235" s="106"/>
      <c r="E235" s="106"/>
      <c r="F235" s="106"/>
      <c r="G235" s="108" t="s">
        <v>781</v>
      </c>
      <c r="H235" s="109"/>
      <c r="I235" s="108">
        <v>2126.67</v>
      </c>
      <c r="J235" s="108">
        <v>0</v>
      </c>
      <c r="K235" s="108">
        <v>2126.67</v>
      </c>
      <c r="L235" s="114">
        <v>0</v>
      </c>
      <c r="M235" s="108">
        <f>J235-K235</f>
        <v>-2126.67</v>
      </c>
    </row>
    <row r="236" spans="1:13" ht="9.9" customHeight="1" x14ac:dyDescent="0.3">
      <c r="A236" s="110" t="s">
        <v>372</v>
      </c>
      <c r="B236" s="105" t="s">
        <v>372</v>
      </c>
      <c r="C236" s="106"/>
      <c r="D236" s="106"/>
      <c r="E236" s="106"/>
      <c r="F236" s="106"/>
      <c r="G236" s="111" t="s">
        <v>372</v>
      </c>
      <c r="H236" s="112"/>
      <c r="I236" s="112"/>
      <c r="J236" s="112"/>
      <c r="K236" s="112"/>
      <c r="L236" s="115"/>
      <c r="M236" s="112"/>
    </row>
    <row r="237" spans="1:13" ht="9.9" customHeight="1" x14ac:dyDescent="0.3">
      <c r="A237" s="101" t="s">
        <v>760</v>
      </c>
      <c r="B237" s="105" t="s">
        <v>372</v>
      </c>
      <c r="C237" s="106"/>
      <c r="D237" s="106"/>
      <c r="E237" s="106"/>
      <c r="F237" s="102" t="s">
        <v>733</v>
      </c>
      <c r="G237" s="103"/>
      <c r="H237" s="103"/>
      <c r="I237" s="102">
        <v>1017093.26</v>
      </c>
      <c r="J237" s="102">
        <v>806158.49</v>
      </c>
      <c r="K237" s="102">
        <v>394839.99</v>
      </c>
      <c r="L237" s="113">
        <v>1428411.76</v>
      </c>
      <c r="M237" s="102">
        <f t="shared" ref="M237:M250" si="3">J237-K237</f>
        <v>411318.5</v>
      </c>
    </row>
    <row r="238" spans="1:13" ht="9.9" customHeight="1" x14ac:dyDescent="0.3">
      <c r="A238" s="107" t="s">
        <v>761</v>
      </c>
      <c r="B238" s="105" t="s">
        <v>372</v>
      </c>
      <c r="C238" s="106"/>
      <c r="D238" s="106"/>
      <c r="E238" s="106"/>
      <c r="F238" s="106"/>
      <c r="G238" s="108" t="s">
        <v>717</v>
      </c>
      <c r="H238" s="109"/>
      <c r="I238" s="108">
        <v>506938.63</v>
      </c>
      <c r="J238" s="108">
        <v>190574.26</v>
      </c>
      <c r="K238" s="108">
        <v>0</v>
      </c>
      <c r="L238" s="114">
        <v>697512.89</v>
      </c>
      <c r="M238" s="108">
        <f t="shared" si="3"/>
        <v>190574.26</v>
      </c>
    </row>
    <row r="239" spans="1:13" ht="9.9" customHeight="1" x14ac:dyDescent="0.3">
      <c r="A239" s="107" t="s">
        <v>762</v>
      </c>
      <c r="B239" s="105" t="s">
        <v>372</v>
      </c>
      <c r="C239" s="106"/>
      <c r="D239" s="106"/>
      <c r="E239" s="106"/>
      <c r="F239" s="106"/>
      <c r="G239" s="108" t="s">
        <v>719</v>
      </c>
      <c r="H239" s="109"/>
      <c r="I239" s="108">
        <v>45325.02</v>
      </c>
      <c r="J239" s="108">
        <v>363223.26</v>
      </c>
      <c r="K239" s="108">
        <v>316889.65000000002</v>
      </c>
      <c r="L239" s="114">
        <v>91658.63</v>
      </c>
      <c r="M239" s="108">
        <f t="shared" si="3"/>
        <v>46333.609999999986</v>
      </c>
    </row>
    <row r="240" spans="1:13" ht="9.9" customHeight="1" x14ac:dyDescent="0.3">
      <c r="A240" s="107" t="s">
        <v>763</v>
      </c>
      <c r="B240" s="105" t="s">
        <v>372</v>
      </c>
      <c r="C240" s="106"/>
      <c r="D240" s="106"/>
      <c r="E240" s="106"/>
      <c r="F240" s="106"/>
      <c r="G240" s="108" t="s">
        <v>721</v>
      </c>
      <c r="H240" s="109"/>
      <c r="I240" s="108">
        <v>61838.25</v>
      </c>
      <c r="J240" s="108">
        <v>87163.17</v>
      </c>
      <c r="K240" s="108">
        <v>61838.25</v>
      </c>
      <c r="L240" s="114">
        <v>87163.17</v>
      </c>
      <c r="M240" s="108">
        <f t="shared" si="3"/>
        <v>25324.92</v>
      </c>
    </row>
    <row r="241" spans="1:13" ht="9.9" customHeight="1" x14ac:dyDescent="0.3">
      <c r="A241" s="107" t="s">
        <v>764</v>
      </c>
      <c r="B241" s="105" t="s">
        <v>372</v>
      </c>
      <c r="C241" s="106"/>
      <c r="D241" s="106"/>
      <c r="E241" s="106"/>
      <c r="F241" s="106"/>
      <c r="G241" s="108" t="s">
        <v>748</v>
      </c>
      <c r="H241" s="109"/>
      <c r="I241" s="108">
        <v>0</v>
      </c>
      <c r="J241" s="108">
        <v>0</v>
      </c>
      <c r="K241" s="108">
        <v>885.22</v>
      </c>
      <c r="L241" s="114">
        <v>-885.22</v>
      </c>
      <c r="M241" s="108">
        <f t="shared" si="3"/>
        <v>-885.22</v>
      </c>
    </row>
    <row r="242" spans="1:13" ht="9.9" customHeight="1" x14ac:dyDescent="0.3">
      <c r="A242" s="107" t="s">
        <v>765</v>
      </c>
      <c r="B242" s="105" t="s">
        <v>372</v>
      </c>
      <c r="C242" s="106"/>
      <c r="D242" s="106"/>
      <c r="E242" s="106"/>
      <c r="F242" s="106"/>
      <c r="G242" s="108" t="s">
        <v>766</v>
      </c>
      <c r="H242" s="109"/>
      <c r="I242" s="108">
        <v>470.1</v>
      </c>
      <c r="J242" s="108">
        <v>477.81</v>
      </c>
      <c r="K242" s="108">
        <v>0</v>
      </c>
      <c r="L242" s="114">
        <v>947.91</v>
      </c>
      <c r="M242" s="108">
        <f t="shared" si="3"/>
        <v>477.81</v>
      </c>
    </row>
    <row r="243" spans="1:13" ht="9.9" customHeight="1" x14ac:dyDescent="0.3">
      <c r="A243" s="107" t="s">
        <v>767</v>
      </c>
      <c r="B243" s="105" t="s">
        <v>372</v>
      </c>
      <c r="C243" s="106"/>
      <c r="D243" s="106"/>
      <c r="E243" s="106"/>
      <c r="F243" s="106"/>
      <c r="G243" s="108" t="s">
        <v>723</v>
      </c>
      <c r="H243" s="109"/>
      <c r="I243" s="108">
        <v>150639.75</v>
      </c>
      <c r="J243" s="108">
        <v>56269.75</v>
      </c>
      <c r="K243" s="108">
        <v>0</v>
      </c>
      <c r="L243" s="114">
        <v>206909.5</v>
      </c>
      <c r="M243" s="108">
        <f t="shared" si="3"/>
        <v>56269.75</v>
      </c>
    </row>
    <row r="244" spans="1:13" ht="9.9" customHeight="1" x14ac:dyDescent="0.3">
      <c r="A244" s="107" t="s">
        <v>768</v>
      </c>
      <c r="B244" s="105" t="s">
        <v>372</v>
      </c>
      <c r="C244" s="106"/>
      <c r="D244" s="106"/>
      <c r="E244" s="106"/>
      <c r="F244" s="106"/>
      <c r="G244" s="108" t="s">
        <v>725</v>
      </c>
      <c r="H244" s="109"/>
      <c r="I244" s="108">
        <v>44930.22</v>
      </c>
      <c r="J244" s="108">
        <v>16607.41</v>
      </c>
      <c r="K244" s="108">
        <v>0</v>
      </c>
      <c r="L244" s="114">
        <v>61537.63</v>
      </c>
      <c r="M244" s="108">
        <f t="shared" si="3"/>
        <v>16607.41</v>
      </c>
    </row>
    <row r="245" spans="1:13" ht="9.9" customHeight="1" x14ac:dyDescent="0.3">
      <c r="A245" s="107" t="s">
        <v>769</v>
      </c>
      <c r="B245" s="105" t="s">
        <v>372</v>
      </c>
      <c r="C245" s="106"/>
      <c r="D245" s="106"/>
      <c r="E245" s="106"/>
      <c r="F245" s="106"/>
      <c r="G245" s="108" t="s">
        <v>727</v>
      </c>
      <c r="H245" s="109"/>
      <c r="I245" s="108">
        <v>5632.99</v>
      </c>
      <c r="J245" s="108">
        <v>2101.13</v>
      </c>
      <c r="K245" s="108">
        <v>0</v>
      </c>
      <c r="L245" s="114">
        <v>7734.12</v>
      </c>
      <c r="M245" s="108">
        <f t="shared" si="3"/>
        <v>2101.13</v>
      </c>
    </row>
    <row r="246" spans="1:13" ht="9.9" customHeight="1" x14ac:dyDescent="0.3">
      <c r="A246" s="107" t="s">
        <v>770</v>
      </c>
      <c r="B246" s="105" t="s">
        <v>372</v>
      </c>
      <c r="C246" s="106"/>
      <c r="D246" s="106"/>
      <c r="E246" s="106"/>
      <c r="F246" s="106"/>
      <c r="G246" s="108" t="s">
        <v>753</v>
      </c>
      <c r="H246" s="109"/>
      <c r="I246" s="108">
        <v>49963.25</v>
      </c>
      <c r="J246" s="108">
        <v>28695.66</v>
      </c>
      <c r="K246" s="108">
        <v>9100.7000000000007</v>
      </c>
      <c r="L246" s="114">
        <v>69558.210000000006</v>
      </c>
      <c r="M246" s="108">
        <f t="shared" si="3"/>
        <v>19594.96</v>
      </c>
    </row>
    <row r="247" spans="1:13" ht="9.9" customHeight="1" x14ac:dyDescent="0.3">
      <c r="A247" s="107" t="s">
        <v>771</v>
      </c>
      <c r="B247" s="105" t="s">
        <v>372</v>
      </c>
      <c r="C247" s="106"/>
      <c r="D247" s="106"/>
      <c r="E247" s="106"/>
      <c r="F247" s="106"/>
      <c r="G247" s="108" t="s">
        <v>729</v>
      </c>
      <c r="H247" s="109"/>
      <c r="I247" s="108">
        <v>1751.55</v>
      </c>
      <c r="J247" s="108">
        <v>589.49</v>
      </c>
      <c r="K247" s="108">
        <v>1.1399999999999999</v>
      </c>
      <c r="L247" s="114">
        <v>2339.9</v>
      </c>
      <c r="M247" s="108">
        <f t="shared" si="3"/>
        <v>588.35</v>
      </c>
    </row>
    <row r="248" spans="1:13" ht="9.9" customHeight="1" x14ac:dyDescent="0.3">
      <c r="A248" s="107" t="s">
        <v>772</v>
      </c>
      <c r="B248" s="105" t="s">
        <v>372</v>
      </c>
      <c r="C248" s="106"/>
      <c r="D248" s="106"/>
      <c r="E248" s="106"/>
      <c r="F248" s="106"/>
      <c r="G248" s="108" t="s">
        <v>731</v>
      </c>
      <c r="H248" s="109"/>
      <c r="I248" s="108">
        <v>112863.8</v>
      </c>
      <c r="J248" s="108">
        <v>44168.46</v>
      </c>
      <c r="K248" s="108">
        <v>202.62</v>
      </c>
      <c r="L248" s="114">
        <v>156829.64000000001</v>
      </c>
      <c r="M248" s="108">
        <f t="shared" si="3"/>
        <v>43965.84</v>
      </c>
    </row>
    <row r="249" spans="1:13" ht="9.9" customHeight="1" x14ac:dyDescent="0.3">
      <c r="A249" s="107" t="s">
        <v>773</v>
      </c>
      <c r="B249" s="105" t="s">
        <v>372</v>
      </c>
      <c r="C249" s="106"/>
      <c r="D249" s="106"/>
      <c r="E249" s="106"/>
      <c r="F249" s="106"/>
      <c r="G249" s="108" t="s">
        <v>757</v>
      </c>
      <c r="H249" s="109"/>
      <c r="I249" s="108">
        <v>35643.699999999997</v>
      </c>
      <c r="J249" s="108">
        <v>15963.09</v>
      </c>
      <c r="K249" s="108">
        <v>5922.41</v>
      </c>
      <c r="L249" s="114">
        <v>45684.38</v>
      </c>
      <c r="M249" s="108">
        <f t="shared" si="3"/>
        <v>10040.68</v>
      </c>
    </row>
    <row r="250" spans="1:13" ht="9.9" customHeight="1" x14ac:dyDescent="0.3">
      <c r="A250" s="107" t="s">
        <v>774</v>
      </c>
      <c r="B250" s="105" t="s">
        <v>372</v>
      </c>
      <c r="C250" s="106"/>
      <c r="D250" s="106"/>
      <c r="E250" s="106"/>
      <c r="F250" s="106"/>
      <c r="G250" s="108" t="s">
        <v>759</v>
      </c>
      <c r="H250" s="109"/>
      <c r="I250" s="108">
        <v>1096</v>
      </c>
      <c r="J250" s="108">
        <v>325</v>
      </c>
      <c r="K250" s="108">
        <v>0</v>
      </c>
      <c r="L250" s="114">
        <v>1421</v>
      </c>
      <c r="M250" s="108">
        <f t="shared" si="3"/>
        <v>325</v>
      </c>
    </row>
    <row r="251" spans="1:13" ht="9.9" customHeight="1" x14ac:dyDescent="0.3">
      <c r="A251" s="110" t="s">
        <v>372</v>
      </c>
      <c r="B251" s="105" t="s">
        <v>372</v>
      </c>
      <c r="C251" s="106"/>
      <c r="D251" s="106"/>
      <c r="E251" s="106"/>
      <c r="F251" s="106"/>
      <c r="G251" s="111" t="s">
        <v>372</v>
      </c>
      <c r="H251" s="112"/>
      <c r="I251" s="112"/>
      <c r="J251" s="112"/>
      <c r="K251" s="112"/>
      <c r="L251" s="115"/>
      <c r="M251" s="112"/>
    </row>
    <row r="252" spans="1:13" ht="9.9" customHeight="1" x14ac:dyDescent="0.3">
      <c r="A252" s="101" t="s">
        <v>775</v>
      </c>
      <c r="B252" s="105" t="s">
        <v>372</v>
      </c>
      <c r="C252" s="106"/>
      <c r="D252" s="106"/>
      <c r="E252" s="102" t="s">
        <v>776</v>
      </c>
      <c r="F252" s="103"/>
      <c r="G252" s="103"/>
      <c r="H252" s="103"/>
      <c r="I252" s="102">
        <v>174654.32</v>
      </c>
      <c r="J252" s="102">
        <v>57337.3</v>
      </c>
      <c r="K252" s="102">
        <v>0.19</v>
      </c>
      <c r="L252" s="113">
        <v>231991.43</v>
      </c>
      <c r="M252" s="102">
        <f>J252-K252</f>
        <v>57337.11</v>
      </c>
    </row>
    <row r="253" spans="1:13" ht="9.9" customHeight="1" x14ac:dyDescent="0.3">
      <c r="A253" s="101" t="s">
        <v>777</v>
      </c>
      <c r="B253" s="105" t="s">
        <v>372</v>
      </c>
      <c r="C253" s="106"/>
      <c r="D253" s="106"/>
      <c r="E253" s="106"/>
      <c r="F253" s="102" t="s">
        <v>715</v>
      </c>
      <c r="G253" s="103"/>
      <c r="H253" s="103"/>
      <c r="I253" s="102">
        <v>756.28</v>
      </c>
      <c r="J253" s="102">
        <v>5154.57</v>
      </c>
      <c r="K253" s="102">
        <v>0.01</v>
      </c>
      <c r="L253" s="113">
        <v>5910.84</v>
      </c>
      <c r="M253" s="102">
        <f>J253-K253</f>
        <v>5154.5599999999995</v>
      </c>
    </row>
    <row r="254" spans="1:13" ht="9.9" customHeight="1" x14ac:dyDescent="0.3">
      <c r="A254" s="107" t="s">
        <v>778</v>
      </c>
      <c r="B254" s="105" t="s">
        <v>372</v>
      </c>
      <c r="C254" s="106"/>
      <c r="D254" s="106"/>
      <c r="E254" s="106"/>
      <c r="F254" s="106"/>
      <c r="G254" s="108" t="s">
        <v>729</v>
      </c>
      <c r="H254" s="109"/>
      <c r="I254" s="108">
        <v>17.079999999999998</v>
      </c>
      <c r="J254" s="108">
        <v>17.079999999999998</v>
      </c>
      <c r="K254" s="108">
        <v>0.01</v>
      </c>
      <c r="L254" s="114">
        <v>34.15</v>
      </c>
      <c r="M254" s="108">
        <f>J254-K254</f>
        <v>17.069999999999997</v>
      </c>
    </row>
    <row r="255" spans="1:13" ht="9.9" customHeight="1" x14ac:dyDescent="0.3">
      <c r="A255" s="107" t="s">
        <v>779</v>
      </c>
      <c r="B255" s="105" t="s">
        <v>372</v>
      </c>
      <c r="C255" s="106"/>
      <c r="D255" s="106"/>
      <c r="E255" s="106"/>
      <c r="F255" s="106"/>
      <c r="G255" s="108" t="s">
        <v>757</v>
      </c>
      <c r="H255" s="109"/>
      <c r="I255" s="108">
        <v>739.2</v>
      </c>
      <c r="J255" s="108">
        <v>810.82</v>
      </c>
      <c r="K255" s="108">
        <v>0</v>
      </c>
      <c r="L255" s="114">
        <v>1550.02</v>
      </c>
      <c r="M255" s="108">
        <f>J255-K255</f>
        <v>810.82</v>
      </c>
    </row>
    <row r="256" spans="1:13" ht="9.9" customHeight="1" x14ac:dyDescent="0.3">
      <c r="A256" s="107" t="s">
        <v>780</v>
      </c>
      <c r="B256" s="105" t="s">
        <v>372</v>
      </c>
      <c r="C256" s="106"/>
      <c r="D256" s="106"/>
      <c r="E256" s="106"/>
      <c r="F256" s="106"/>
      <c r="G256" s="108" t="s">
        <v>781</v>
      </c>
      <c r="H256" s="109"/>
      <c r="I256" s="108">
        <v>0</v>
      </c>
      <c r="J256" s="108">
        <v>4326.67</v>
      </c>
      <c r="K256" s="108">
        <v>0</v>
      </c>
      <c r="L256" s="114">
        <v>4326.67</v>
      </c>
      <c r="M256" s="108">
        <f>J256-K256</f>
        <v>4326.67</v>
      </c>
    </row>
    <row r="257" spans="1:13" ht="9.9" customHeight="1" x14ac:dyDescent="0.3">
      <c r="A257" s="110" t="s">
        <v>372</v>
      </c>
      <c r="B257" s="105" t="s">
        <v>372</v>
      </c>
      <c r="C257" s="106"/>
      <c r="D257" s="106"/>
      <c r="E257" s="106"/>
      <c r="F257" s="106"/>
      <c r="G257" s="111" t="s">
        <v>372</v>
      </c>
      <c r="H257" s="112"/>
      <c r="I257" s="112"/>
      <c r="J257" s="112"/>
      <c r="K257" s="112"/>
      <c r="L257" s="115"/>
      <c r="M257" s="112"/>
    </row>
    <row r="258" spans="1:13" ht="9.9" customHeight="1" x14ac:dyDescent="0.3">
      <c r="A258" s="101" t="s">
        <v>782</v>
      </c>
      <c r="B258" s="105" t="s">
        <v>372</v>
      </c>
      <c r="C258" s="106"/>
      <c r="D258" s="106"/>
      <c r="E258" s="106"/>
      <c r="F258" s="102" t="s">
        <v>733</v>
      </c>
      <c r="G258" s="103"/>
      <c r="H258" s="103"/>
      <c r="I258" s="102">
        <v>173898.04</v>
      </c>
      <c r="J258" s="102">
        <v>52182.73</v>
      </c>
      <c r="K258" s="102">
        <v>0.18</v>
      </c>
      <c r="L258" s="113">
        <v>226080.59</v>
      </c>
      <c r="M258" s="102">
        <f>J258-K258</f>
        <v>52182.55</v>
      </c>
    </row>
    <row r="259" spans="1:13" ht="9.9" customHeight="1" x14ac:dyDescent="0.3">
      <c r="A259" s="107" t="s">
        <v>783</v>
      </c>
      <c r="B259" s="105" t="s">
        <v>372</v>
      </c>
      <c r="C259" s="106"/>
      <c r="D259" s="106"/>
      <c r="E259" s="106"/>
      <c r="F259" s="106"/>
      <c r="G259" s="108" t="s">
        <v>729</v>
      </c>
      <c r="H259" s="109"/>
      <c r="I259" s="108">
        <v>1528.67</v>
      </c>
      <c r="J259" s="108">
        <v>409.92</v>
      </c>
      <c r="K259" s="108">
        <v>0.18</v>
      </c>
      <c r="L259" s="114">
        <v>1938.41</v>
      </c>
      <c r="M259" s="108">
        <f>J259-K259</f>
        <v>409.74</v>
      </c>
    </row>
    <row r="260" spans="1:13" ht="9.9" customHeight="1" x14ac:dyDescent="0.3">
      <c r="A260" s="107" t="s">
        <v>784</v>
      </c>
      <c r="B260" s="105" t="s">
        <v>372</v>
      </c>
      <c r="C260" s="106"/>
      <c r="D260" s="106"/>
      <c r="E260" s="106"/>
      <c r="F260" s="106"/>
      <c r="G260" s="108" t="s">
        <v>757</v>
      </c>
      <c r="H260" s="109"/>
      <c r="I260" s="108">
        <v>35766.089999999997</v>
      </c>
      <c r="J260" s="108">
        <v>11559.48</v>
      </c>
      <c r="K260" s="108">
        <v>0</v>
      </c>
      <c r="L260" s="114">
        <v>47325.57</v>
      </c>
      <c r="M260" s="108">
        <f>J260-K260</f>
        <v>11559.48</v>
      </c>
    </row>
    <row r="261" spans="1:13" ht="9.9" customHeight="1" x14ac:dyDescent="0.3">
      <c r="A261" s="107" t="s">
        <v>785</v>
      </c>
      <c r="B261" s="105" t="s">
        <v>372</v>
      </c>
      <c r="C261" s="106"/>
      <c r="D261" s="106"/>
      <c r="E261" s="106"/>
      <c r="F261" s="106"/>
      <c r="G261" s="108" t="s">
        <v>781</v>
      </c>
      <c r="H261" s="109"/>
      <c r="I261" s="108">
        <v>136603.28</v>
      </c>
      <c r="J261" s="108">
        <v>40213.33</v>
      </c>
      <c r="K261" s="108">
        <v>0</v>
      </c>
      <c r="L261" s="114">
        <v>176816.61</v>
      </c>
      <c r="M261" s="108">
        <f>J261-K261</f>
        <v>40213.33</v>
      </c>
    </row>
    <row r="262" spans="1:13" ht="9.9" customHeight="1" x14ac:dyDescent="0.3">
      <c r="A262" s="101" t="s">
        <v>372</v>
      </c>
      <c r="B262" s="105" t="s">
        <v>372</v>
      </c>
      <c r="C262" s="106"/>
      <c r="D262" s="106"/>
      <c r="E262" s="102" t="s">
        <v>372</v>
      </c>
      <c r="F262" s="103"/>
      <c r="G262" s="103"/>
      <c r="H262" s="103"/>
      <c r="I262" s="103"/>
      <c r="J262" s="103"/>
      <c r="K262" s="103"/>
      <c r="L262" s="116"/>
      <c r="M262" s="103"/>
    </row>
    <row r="263" spans="1:13" ht="9.9" customHeight="1" x14ac:dyDescent="0.3">
      <c r="A263" s="101" t="s">
        <v>786</v>
      </c>
      <c r="B263" s="105" t="s">
        <v>372</v>
      </c>
      <c r="C263" s="106"/>
      <c r="D263" s="102" t="s">
        <v>787</v>
      </c>
      <c r="E263" s="103"/>
      <c r="F263" s="103"/>
      <c r="G263" s="103"/>
      <c r="H263" s="103"/>
      <c r="I263" s="102">
        <v>620365.43000000005</v>
      </c>
      <c r="J263" s="102">
        <v>107169.36</v>
      </c>
      <c r="K263" s="102">
        <v>0</v>
      </c>
      <c r="L263" s="113">
        <v>727534.79</v>
      </c>
      <c r="M263" s="102">
        <f t="shared" ref="M263:M273" si="4">J263-K263</f>
        <v>107169.36</v>
      </c>
    </row>
    <row r="264" spans="1:13" ht="9.9" customHeight="1" x14ac:dyDescent="0.3">
      <c r="A264" s="101" t="s">
        <v>788</v>
      </c>
      <c r="B264" s="105" t="s">
        <v>372</v>
      </c>
      <c r="C264" s="106"/>
      <c r="D264" s="106"/>
      <c r="E264" s="102" t="s">
        <v>787</v>
      </c>
      <c r="F264" s="103"/>
      <c r="G264" s="103"/>
      <c r="H264" s="103"/>
      <c r="I264" s="102">
        <v>620365.43000000005</v>
      </c>
      <c r="J264" s="102">
        <v>107169.36</v>
      </c>
      <c r="K264" s="102">
        <v>0</v>
      </c>
      <c r="L264" s="113">
        <v>727534.79</v>
      </c>
      <c r="M264" s="102">
        <f t="shared" si="4"/>
        <v>107169.36</v>
      </c>
    </row>
    <row r="265" spans="1:13" ht="9.9" customHeight="1" x14ac:dyDescent="0.3">
      <c r="A265" s="101" t="s">
        <v>789</v>
      </c>
      <c r="B265" s="105" t="s">
        <v>372</v>
      </c>
      <c r="C265" s="106"/>
      <c r="D265" s="106"/>
      <c r="E265" s="106"/>
      <c r="F265" s="102" t="s">
        <v>787</v>
      </c>
      <c r="G265" s="103"/>
      <c r="H265" s="103"/>
      <c r="I265" s="102">
        <v>620365.43000000005</v>
      </c>
      <c r="J265" s="102">
        <v>107169.36</v>
      </c>
      <c r="K265" s="102">
        <v>0</v>
      </c>
      <c r="L265" s="113">
        <v>727534.79</v>
      </c>
      <c r="M265" s="102">
        <f t="shared" si="4"/>
        <v>107169.36</v>
      </c>
    </row>
    <row r="266" spans="1:13" ht="9.9" customHeight="1" x14ac:dyDescent="0.3">
      <c r="A266" s="107" t="s">
        <v>790</v>
      </c>
      <c r="B266" s="105" t="s">
        <v>372</v>
      </c>
      <c r="C266" s="106"/>
      <c r="D266" s="106"/>
      <c r="E266" s="106"/>
      <c r="F266" s="106"/>
      <c r="G266" s="108" t="s">
        <v>791</v>
      </c>
      <c r="H266" s="109"/>
      <c r="I266" s="108">
        <v>8930</v>
      </c>
      <c r="J266" s="108">
        <v>3230</v>
      </c>
      <c r="K266" s="108">
        <v>0</v>
      </c>
      <c r="L266" s="114">
        <v>12160</v>
      </c>
      <c r="M266" s="108">
        <f t="shared" si="4"/>
        <v>3230</v>
      </c>
    </row>
    <row r="267" spans="1:13" ht="9.9" customHeight="1" x14ac:dyDescent="0.3">
      <c r="A267" s="107" t="s">
        <v>792</v>
      </c>
      <c r="B267" s="105" t="s">
        <v>372</v>
      </c>
      <c r="C267" s="106"/>
      <c r="D267" s="106"/>
      <c r="E267" s="106"/>
      <c r="F267" s="106"/>
      <c r="G267" s="108" t="s">
        <v>793</v>
      </c>
      <c r="H267" s="109"/>
      <c r="I267" s="108">
        <v>2499</v>
      </c>
      <c r="J267" s="108">
        <v>1249.5</v>
      </c>
      <c r="K267" s="108">
        <v>0</v>
      </c>
      <c r="L267" s="114">
        <v>3748.5</v>
      </c>
      <c r="M267" s="108">
        <f t="shared" si="4"/>
        <v>1249.5</v>
      </c>
    </row>
    <row r="268" spans="1:13" ht="9.9" customHeight="1" x14ac:dyDescent="0.3">
      <c r="A268" s="107" t="s">
        <v>796</v>
      </c>
      <c r="B268" s="105" t="s">
        <v>372</v>
      </c>
      <c r="C268" s="106"/>
      <c r="D268" s="106"/>
      <c r="E268" s="106"/>
      <c r="F268" s="106"/>
      <c r="G268" s="108" t="s">
        <v>797</v>
      </c>
      <c r="H268" s="109"/>
      <c r="I268" s="108">
        <v>10377.4</v>
      </c>
      <c r="J268" s="108">
        <v>9579.7999999999993</v>
      </c>
      <c r="K268" s="108">
        <v>0</v>
      </c>
      <c r="L268" s="114">
        <v>19957.2</v>
      </c>
      <c r="M268" s="108">
        <f t="shared" si="4"/>
        <v>9579.7999999999993</v>
      </c>
    </row>
    <row r="269" spans="1:13" ht="9.9" customHeight="1" x14ac:dyDescent="0.3">
      <c r="A269" s="107" t="s">
        <v>798</v>
      </c>
      <c r="B269" s="105" t="s">
        <v>372</v>
      </c>
      <c r="C269" s="106"/>
      <c r="D269" s="106"/>
      <c r="E269" s="106"/>
      <c r="F269" s="106"/>
      <c r="G269" s="108" t="s">
        <v>799</v>
      </c>
      <c r="H269" s="109"/>
      <c r="I269" s="108">
        <v>149728.84</v>
      </c>
      <c r="J269" s="108">
        <v>42909.62</v>
      </c>
      <c r="K269" s="108">
        <v>0</v>
      </c>
      <c r="L269" s="114">
        <v>192638.46</v>
      </c>
      <c r="M269" s="108">
        <f t="shared" si="4"/>
        <v>42909.62</v>
      </c>
    </row>
    <row r="270" spans="1:13" ht="18.899999999999999" customHeight="1" x14ac:dyDescent="0.3">
      <c r="A270" s="107" t="s">
        <v>800</v>
      </c>
      <c r="B270" s="105" t="s">
        <v>372</v>
      </c>
      <c r="C270" s="106"/>
      <c r="D270" s="106"/>
      <c r="E270" s="106"/>
      <c r="F270" s="106"/>
      <c r="G270" s="108" t="s">
        <v>801</v>
      </c>
      <c r="H270" s="109"/>
      <c r="I270" s="108">
        <v>294195.83</v>
      </c>
      <c r="J270" s="108">
        <v>1829.5</v>
      </c>
      <c r="K270" s="108">
        <v>0</v>
      </c>
      <c r="L270" s="114">
        <v>296025.33</v>
      </c>
      <c r="M270" s="108">
        <f t="shared" si="4"/>
        <v>1829.5</v>
      </c>
    </row>
    <row r="271" spans="1:13" ht="9.9" customHeight="1" x14ac:dyDescent="0.3">
      <c r="A271" s="107" t="s">
        <v>802</v>
      </c>
      <c r="B271" s="105" t="s">
        <v>372</v>
      </c>
      <c r="C271" s="106"/>
      <c r="D271" s="106"/>
      <c r="E271" s="106"/>
      <c r="F271" s="106"/>
      <c r="G271" s="108" t="s">
        <v>803</v>
      </c>
      <c r="H271" s="109"/>
      <c r="I271" s="108">
        <v>126265.93</v>
      </c>
      <c r="J271" s="108">
        <v>38195.96</v>
      </c>
      <c r="K271" s="108">
        <v>0</v>
      </c>
      <c r="L271" s="114">
        <v>164461.89000000001</v>
      </c>
      <c r="M271" s="108">
        <f t="shared" si="4"/>
        <v>38195.96</v>
      </c>
    </row>
    <row r="272" spans="1:13" ht="9.9" customHeight="1" x14ac:dyDescent="0.3">
      <c r="A272" s="107" t="s">
        <v>804</v>
      </c>
      <c r="B272" s="105" t="s">
        <v>372</v>
      </c>
      <c r="C272" s="106"/>
      <c r="D272" s="106"/>
      <c r="E272" s="106"/>
      <c r="F272" s="106"/>
      <c r="G272" s="108" t="s">
        <v>805</v>
      </c>
      <c r="H272" s="109"/>
      <c r="I272" s="108">
        <v>8636.7999999999993</v>
      </c>
      <c r="J272" s="108">
        <v>2247.81</v>
      </c>
      <c r="K272" s="108">
        <v>0</v>
      </c>
      <c r="L272" s="114">
        <v>10884.61</v>
      </c>
      <c r="M272" s="108">
        <f t="shared" si="4"/>
        <v>2247.81</v>
      </c>
    </row>
    <row r="273" spans="1:13" ht="9.9" customHeight="1" x14ac:dyDescent="0.3">
      <c r="A273" s="107" t="s">
        <v>806</v>
      </c>
      <c r="B273" s="105" t="s">
        <v>372</v>
      </c>
      <c r="C273" s="106"/>
      <c r="D273" s="106"/>
      <c r="E273" s="106"/>
      <c r="F273" s="106"/>
      <c r="G273" s="108" t="s">
        <v>807</v>
      </c>
      <c r="H273" s="109"/>
      <c r="I273" s="108">
        <v>19731.63</v>
      </c>
      <c r="J273" s="108">
        <v>7927.17</v>
      </c>
      <c r="K273" s="108">
        <v>0</v>
      </c>
      <c r="L273" s="114">
        <v>27658.799999999999</v>
      </c>
      <c r="M273" s="108">
        <f t="shared" si="4"/>
        <v>7927.17</v>
      </c>
    </row>
    <row r="274" spans="1:13" ht="9.9" customHeight="1" x14ac:dyDescent="0.3">
      <c r="A274" s="110" t="s">
        <v>372</v>
      </c>
      <c r="B274" s="105" t="s">
        <v>372</v>
      </c>
      <c r="C274" s="106"/>
      <c r="D274" s="106"/>
      <c r="E274" s="106"/>
      <c r="F274" s="106"/>
      <c r="G274" s="111" t="s">
        <v>372</v>
      </c>
      <c r="H274" s="112"/>
      <c r="I274" s="112"/>
      <c r="J274" s="112"/>
      <c r="K274" s="112"/>
      <c r="L274" s="115"/>
      <c r="M274" s="112"/>
    </row>
    <row r="275" spans="1:13" ht="9.9" customHeight="1" x14ac:dyDescent="0.3">
      <c r="A275" s="101" t="s">
        <v>808</v>
      </c>
      <c r="B275" s="104" t="s">
        <v>372</v>
      </c>
      <c r="C275" s="102" t="s">
        <v>809</v>
      </c>
      <c r="D275" s="103"/>
      <c r="E275" s="103"/>
      <c r="F275" s="103"/>
      <c r="G275" s="103"/>
      <c r="H275" s="103"/>
      <c r="I275" s="102">
        <v>186440.52</v>
      </c>
      <c r="J275" s="102">
        <v>52064.79</v>
      </c>
      <c r="K275" s="102">
        <v>0</v>
      </c>
      <c r="L275" s="113">
        <v>238505.31</v>
      </c>
      <c r="M275" s="102">
        <f>J275-K275</f>
        <v>52064.79</v>
      </c>
    </row>
    <row r="276" spans="1:13" ht="9.9" customHeight="1" x14ac:dyDescent="0.3">
      <c r="A276" s="101" t="s">
        <v>810</v>
      </c>
      <c r="B276" s="105" t="s">
        <v>372</v>
      </c>
      <c r="C276" s="106"/>
      <c r="D276" s="102" t="s">
        <v>809</v>
      </c>
      <c r="E276" s="103"/>
      <c r="F276" s="103"/>
      <c r="G276" s="103"/>
      <c r="H276" s="103"/>
      <c r="I276" s="102">
        <v>186440.52</v>
      </c>
      <c r="J276" s="102">
        <v>52064.79</v>
      </c>
      <c r="K276" s="102">
        <v>0</v>
      </c>
      <c r="L276" s="113">
        <v>238505.31</v>
      </c>
      <c r="M276" s="102">
        <f>J276-K276</f>
        <v>52064.79</v>
      </c>
    </row>
    <row r="277" spans="1:13" ht="9.9" customHeight="1" x14ac:dyDescent="0.3">
      <c r="A277" s="101" t="s">
        <v>811</v>
      </c>
      <c r="B277" s="105" t="s">
        <v>372</v>
      </c>
      <c r="C277" s="106"/>
      <c r="D277" s="106"/>
      <c r="E277" s="102" t="s">
        <v>809</v>
      </c>
      <c r="F277" s="103"/>
      <c r="G277" s="103"/>
      <c r="H277" s="103"/>
      <c r="I277" s="102">
        <v>186440.52</v>
      </c>
      <c r="J277" s="102">
        <v>52064.79</v>
      </c>
      <c r="K277" s="102">
        <v>0</v>
      </c>
      <c r="L277" s="113">
        <v>238505.31</v>
      </c>
      <c r="M277" s="102">
        <f>J277-K277</f>
        <v>52064.79</v>
      </c>
    </row>
    <row r="278" spans="1:13" ht="9.9" customHeight="1" x14ac:dyDescent="0.3">
      <c r="A278" s="101" t="s">
        <v>812</v>
      </c>
      <c r="B278" s="105" t="s">
        <v>372</v>
      </c>
      <c r="C278" s="106"/>
      <c r="D278" s="106"/>
      <c r="E278" s="106"/>
      <c r="F278" s="102" t="s">
        <v>813</v>
      </c>
      <c r="G278" s="103"/>
      <c r="H278" s="103"/>
      <c r="I278" s="102">
        <v>5608.05</v>
      </c>
      <c r="J278" s="102">
        <v>2744.07</v>
      </c>
      <c r="K278" s="102">
        <v>0</v>
      </c>
      <c r="L278" s="113">
        <v>8352.1200000000008</v>
      </c>
      <c r="M278" s="102">
        <f>J278-K278</f>
        <v>2744.07</v>
      </c>
    </row>
    <row r="279" spans="1:13" ht="9.9" customHeight="1" x14ac:dyDescent="0.3">
      <c r="A279" s="107" t="s">
        <v>814</v>
      </c>
      <c r="B279" s="105" t="s">
        <v>372</v>
      </c>
      <c r="C279" s="106"/>
      <c r="D279" s="106"/>
      <c r="E279" s="106"/>
      <c r="F279" s="106"/>
      <c r="G279" s="108" t="s">
        <v>815</v>
      </c>
      <c r="H279" s="109"/>
      <c r="I279" s="108">
        <v>5608.05</v>
      </c>
      <c r="J279" s="108">
        <v>2744.07</v>
      </c>
      <c r="K279" s="108">
        <v>0</v>
      </c>
      <c r="L279" s="114">
        <v>8352.1200000000008</v>
      </c>
      <c r="M279" s="108">
        <f>J279-K279</f>
        <v>2744.07</v>
      </c>
    </row>
    <row r="280" spans="1:13" ht="9.9" customHeight="1" x14ac:dyDescent="0.3">
      <c r="A280" s="110" t="s">
        <v>372</v>
      </c>
      <c r="B280" s="105" t="s">
        <v>372</v>
      </c>
      <c r="C280" s="106"/>
      <c r="D280" s="106"/>
      <c r="E280" s="106"/>
      <c r="F280" s="106"/>
      <c r="G280" s="111" t="s">
        <v>372</v>
      </c>
      <c r="H280" s="112"/>
      <c r="I280" s="112"/>
      <c r="J280" s="112"/>
      <c r="K280" s="112"/>
      <c r="L280" s="115"/>
      <c r="M280" s="112"/>
    </row>
    <row r="281" spans="1:13" ht="9.9" customHeight="1" x14ac:dyDescent="0.3">
      <c r="A281" s="101" t="s">
        <v>816</v>
      </c>
      <c r="B281" s="105" t="s">
        <v>372</v>
      </c>
      <c r="C281" s="106"/>
      <c r="D281" s="106"/>
      <c r="E281" s="106"/>
      <c r="F281" s="102" t="s">
        <v>817</v>
      </c>
      <c r="G281" s="103"/>
      <c r="H281" s="103"/>
      <c r="I281" s="102">
        <v>123847.79</v>
      </c>
      <c r="J281" s="102">
        <v>32874.269999999997</v>
      </c>
      <c r="K281" s="102">
        <v>0</v>
      </c>
      <c r="L281" s="113">
        <v>156722.06</v>
      </c>
      <c r="M281" s="102">
        <f>J281-K281</f>
        <v>32874.269999999997</v>
      </c>
    </row>
    <row r="282" spans="1:13" ht="9.9" customHeight="1" x14ac:dyDescent="0.3">
      <c r="A282" s="107" t="s">
        <v>818</v>
      </c>
      <c r="B282" s="105" t="s">
        <v>372</v>
      </c>
      <c r="C282" s="106"/>
      <c r="D282" s="106"/>
      <c r="E282" s="106"/>
      <c r="F282" s="106"/>
      <c r="G282" s="108" t="s">
        <v>819</v>
      </c>
      <c r="H282" s="109"/>
      <c r="I282" s="108">
        <v>48194.83</v>
      </c>
      <c r="J282" s="108">
        <v>11958.54</v>
      </c>
      <c r="K282" s="108">
        <v>0</v>
      </c>
      <c r="L282" s="114">
        <v>60153.37</v>
      </c>
      <c r="M282" s="108">
        <f>J282-K282</f>
        <v>11958.54</v>
      </c>
    </row>
    <row r="283" spans="1:13" ht="9.9" customHeight="1" x14ac:dyDescent="0.3">
      <c r="A283" s="107" t="s">
        <v>820</v>
      </c>
      <c r="B283" s="105" t="s">
        <v>372</v>
      </c>
      <c r="C283" s="106"/>
      <c r="D283" s="106"/>
      <c r="E283" s="106"/>
      <c r="F283" s="106"/>
      <c r="G283" s="108" t="s">
        <v>821</v>
      </c>
      <c r="H283" s="109"/>
      <c r="I283" s="108">
        <v>24099.65</v>
      </c>
      <c r="J283" s="108">
        <v>2599.5</v>
      </c>
      <c r="K283" s="108">
        <v>0</v>
      </c>
      <c r="L283" s="114">
        <v>26699.15</v>
      </c>
      <c r="M283" s="108">
        <f>J283-K283</f>
        <v>2599.5</v>
      </c>
    </row>
    <row r="284" spans="1:13" ht="9.9" customHeight="1" x14ac:dyDescent="0.3">
      <c r="A284" s="107" t="s">
        <v>822</v>
      </c>
      <c r="B284" s="105" t="s">
        <v>372</v>
      </c>
      <c r="C284" s="106"/>
      <c r="D284" s="106"/>
      <c r="E284" s="106"/>
      <c r="F284" s="106"/>
      <c r="G284" s="108" t="s">
        <v>823</v>
      </c>
      <c r="H284" s="109"/>
      <c r="I284" s="108">
        <v>42099.28</v>
      </c>
      <c r="J284" s="108">
        <v>13934.09</v>
      </c>
      <c r="K284" s="108">
        <v>0</v>
      </c>
      <c r="L284" s="114">
        <v>56033.37</v>
      </c>
      <c r="M284" s="108">
        <f>J284-K284</f>
        <v>13934.09</v>
      </c>
    </row>
    <row r="285" spans="1:13" ht="9.9" customHeight="1" x14ac:dyDescent="0.3">
      <c r="A285" s="107" t="s">
        <v>824</v>
      </c>
      <c r="B285" s="105" t="s">
        <v>372</v>
      </c>
      <c r="C285" s="106"/>
      <c r="D285" s="106"/>
      <c r="E285" s="106"/>
      <c r="F285" s="106"/>
      <c r="G285" s="108" t="s">
        <v>825</v>
      </c>
      <c r="H285" s="109"/>
      <c r="I285" s="108">
        <v>9454.0300000000007</v>
      </c>
      <c r="J285" s="108">
        <v>4382.1400000000003</v>
      </c>
      <c r="K285" s="108">
        <v>0</v>
      </c>
      <c r="L285" s="114">
        <v>13836.17</v>
      </c>
      <c r="M285" s="108">
        <f>J285-K285</f>
        <v>4382.1400000000003</v>
      </c>
    </row>
    <row r="286" spans="1:13" ht="9.9" customHeight="1" x14ac:dyDescent="0.3">
      <c r="A286" s="110" t="s">
        <v>372</v>
      </c>
      <c r="B286" s="105" t="s">
        <v>372</v>
      </c>
      <c r="C286" s="106"/>
      <c r="D286" s="106"/>
      <c r="E286" s="106"/>
      <c r="F286" s="106"/>
      <c r="G286" s="111" t="s">
        <v>372</v>
      </c>
      <c r="H286" s="112"/>
      <c r="I286" s="112"/>
      <c r="J286" s="112"/>
      <c r="K286" s="112"/>
      <c r="L286" s="115"/>
      <c r="M286" s="112"/>
    </row>
    <row r="287" spans="1:13" ht="9.9" customHeight="1" x14ac:dyDescent="0.3">
      <c r="A287" s="101" t="s">
        <v>826</v>
      </c>
      <c r="B287" s="105" t="s">
        <v>372</v>
      </c>
      <c r="C287" s="106"/>
      <c r="D287" s="106"/>
      <c r="E287" s="106"/>
      <c r="F287" s="102" t="s">
        <v>827</v>
      </c>
      <c r="G287" s="103"/>
      <c r="H287" s="103"/>
      <c r="I287" s="102">
        <v>160</v>
      </c>
      <c r="J287" s="102">
        <v>175</v>
      </c>
      <c r="K287" s="102">
        <v>0</v>
      </c>
      <c r="L287" s="113">
        <v>335</v>
      </c>
      <c r="M287" s="102">
        <f>J287-K287</f>
        <v>175</v>
      </c>
    </row>
    <row r="288" spans="1:13" ht="9.9" customHeight="1" x14ac:dyDescent="0.3">
      <c r="A288" s="107" t="s">
        <v>828</v>
      </c>
      <c r="B288" s="105" t="s">
        <v>372</v>
      </c>
      <c r="C288" s="106"/>
      <c r="D288" s="106"/>
      <c r="E288" s="106"/>
      <c r="F288" s="106"/>
      <c r="G288" s="108" t="s">
        <v>829</v>
      </c>
      <c r="H288" s="109"/>
      <c r="I288" s="108">
        <v>160</v>
      </c>
      <c r="J288" s="108">
        <v>175</v>
      </c>
      <c r="K288" s="108">
        <v>0</v>
      </c>
      <c r="L288" s="114">
        <v>335</v>
      </c>
      <c r="M288" s="108">
        <f>J288-K288</f>
        <v>175</v>
      </c>
    </row>
    <row r="289" spans="1:13" ht="9.9" customHeight="1" x14ac:dyDescent="0.3">
      <c r="A289" s="110" t="s">
        <v>372</v>
      </c>
      <c r="B289" s="105" t="s">
        <v>372</v>
      </c>
      <c r="C289" s="106"/>
      <c r="D289" s="106"/>
      <c r="E289" s="106"/>
      <c r="F289" s="106"/>
      <c r="G289" s="111" t="s">
        <v>372</v>
      </c>
      <c r="H289" s="112"/>
      <c r="I289" s="112"/>
      <c r="J289" s="112"/>
      <c r="K289" s="112"/>
      <c r="L289" s="115"/>
      <c r="M289" s="112"/>
    </row>
    <row r="290" spans="1:13" ht="9.9" customHeight="1" x14ac:dyDescent="0.3">
      <c r="A290" s="101" t="s">
        <v>832</v>
      </c>
      <c r="B290" s="105" t="s">
        <v>372</v>
      </c>
      <c r="C290" s="106"/>
      <c r="D290" s="106"/>
      <c r="E290" s="106"/>
      <c r="F290" s="102" t="s">
        <v>833</v>
      </c>
      <c r="G290" s="103"/>
      <c r="H290" s="103"/>
      <c r="I290" s="102">
        <v>39</v>
      </c>
      <c r="J290" s="102">
        <v>0</v>
      </c>
      <c r="K290" s="102">
        <v>0</v>
      </c>
      <c r="L290" s="113">
        <v>39</v>
      </c>
      <c r="M290" s="102">
        <f>J290-K290</f>
        <v>0</v>
      </c>
    </row>
    <row r="291" spans="1:13" ht="9.9" customHeight="1" x14ac:dyDescent="0.3">
      <c r="A291" s="107" t="s">
        <v>838</v>
      </c>
      <c r="B291" s="105" t="s">
        <v>372</v>
      </c>
      <c r="C291" s="106"/>
      <c r="D291" s="106"/>
      <c r="E291" s="106"/>
      <c r="F291" s="106"/>
      <c r="G291" s="108" t="s">
        <v>839</v>
      </c>
      <c r="H291" s="109"/>
      <c r="I291" s="108">
        <v>39</v>
      </c>
      <c r="J291" s="108">
        <v>0</v>
      </c>
      <c r="K291" s="108">
        <v>0</v>
      </c>
      <c r="L291" s="114">
        <v>39</v>
      </c>
      <c r="M291" s="108">
        <f>J291-K291</f>
        <v>0</v>
      </c>
    </row>
    <row r="292" spans="1:13" ht="9.9" customHeight="1" x14ac:dyDescent="0.3">
      <c r="A292" s="110" t="s">
        <v>372</v>
      </c>
      <c r="B292" s="105" t="s">
        <v>372</v>
      </c>
      <c r="C292" s="106"/>
      <c r="D292" s="106"/>
      <c r="E292" s="106"/>
      <c r="F292" s="106"/>
      <c r="G292" s="111" t="s">
        <v>372</v>
      </c>
      <c r="H292" s="112"/>
      <c r="I292" s="112"/>
      <c r="J292" s="112"/>
      <c r="K292" s="112"/>
      <c r="L292" s="115"/>
      <c r="M292" s="112"/>
    </row>
    <row r="293" spans="1:13" ht="9.9" customHeight="1" x14ac:dyDescent="0.3">
      <c r="A293" s="101" t="s">
        <v>840</v>
      </c>
      <c r="B293" s="105" t="s">
        <v>372</v>
      </c>
      <c r="C293" s="106"/>
      <c r="D293" s="106"/>
      <c r="E293" s="106"/>
      <c r="F293" s="102" t="s">
        <v>841</v>
      </c>
      <c r="G293" s="103"/>
      <c r="H293" s="103"/>
      <c r="I293" s="102">
        <v>30002.02</v>
      </c>
      <c r="J293" s="102">
        <v>3182.85</v>
      </c>
      <c r="K293" s="102">
        <v>0</v>
      </c>
      <c r="L293" s="113">
        <v>33184.870000000003</v>
      </c>
      <c r="M293" s="102">
        <f t="shared" ref="M293:M299" si="5">J293-K293</f>
        <v>3182.85</v>
      </c>
    </row>
    <row r="294" spans="1:13" ht="9.9" customHeight="1" x14ac:dyDescent="0.3">
      <c r="A294" s="107" t="s">
        <v>842</v>
      </c>
      <c r="B294" s="105" t="s">
        <v>372</v>
      </c>
      <c r="C294" s="106"/>
      <c r="D294" s="106"/>
      <c r="E294" s="106"/>
      <c r="F294" s="106"/>
      <c r="G294" s="108" t="s">
        <v>843</v>
      </c>
      <c r="H294" s="109"/>
      <c r="I294" s="108">
        <v>14220.98</v>
      </c>
      <c r="J294" s="108">
        <v>109.5</v>
      </c>
      <c r="K294" s="108">
        <v>0</v>
      </c>
      <c r="L294" s="114">
        <v>14330.48</v>
      </c>
      <c r="M294" s="108">
        <f t="shared" si="5"/>
        <v>109.5</v>
      </c>
    </row>
    <row r="295" spans="1:13" ht="9.9" customHeight="1" x14ac:dyDescent="0.3">
      <c r="A295" s="107" t="s">
        <v>844</v>
      </c>
      <c r="B295" s="105" t="s">
        <v>372</v>
      </c>
      <c r="C295" s="106"/>
      <c r="D295" s="106"/>
      <c r="E295" s="106"/>
      <c r="F295" s="106"/>
      <c r="G295" s="108" t="s">
        <v>845</v>
      </c>
      <c r="H295" s="109"/>
      <c r="I295" s="108">
        <v>5794.44</v>
      </c>
      <c r="J295" s="108">
        <v>900.8</v>
      </c>
      <c r="K295" s="108">
        <v>0</v>
      </c>
      <c r="L295" s="114">
        <v>6695.24</v>
      </c>
      <c r="M295" s="108">
        <f t="shared" si="5"/>
        <v>900.8</v>
      </c>
    </row>
    <row r="296" spans="1:13" ht="9.9" customHeight="1" x14ac:dyDescent="0.3">
      <c r="A296" s="107" t="s">
        <v>846</v>
      </c>
      <c r="B296" s="105" t="s">
        <v>372</v>
      </c>
      <c r="C296" s="106"/>
      <c r="D296" s="106"/>
      <c r="E296" s="106"/>
      <c r="F296" s="106"/>
      <c r="G296" s="108" t="s">
        <v>847</v>
      </c>
      <c r="H296" s="109"/>
      <c r="I296" s="108">
        <v>5684.9</v>
      </c>
      <c r="J296" s="108">
        <v>0</v>
      </c>
      <c r="K296" s="108">
        <v>0</v>
      </c>
      <c r="L296" s="114">
        <v>5684.9</v>
      </c>
      <c r="M296" s="108">
        <f t="shared" si="5"/>
        <v>0</v>
      </c>
    </row>
    <row r="297" spans="1:13" ht="9.9" customHeight="1" x14ac:dyDescent="0.3">
      <c r="A297" s="107" t="s">
        <v>848</v>
      </c>
      <c r="B297" s="105" t="s">
        <v>372</v>
      </c>
      <c r="C297" s="106"/>
      <c r="D297" s="106"/>
      <c r="E297" s="106"/>
      <c r="F297" s="106"/>
      <c r="G297" s="108" t="s">
        <v>849</v>
      </c>
      <c r="H297" s="109"/>
      <c r="I297" s="108">
        <v>684.5</v>
      </c>
      <c r="J297" s="108">
        <v>35.9</v>
      </c>
      <c r="K297" s="108">
        <v>0</v>
      </c>
      <c r="L297" s="114">
        <v>720.4</v>
      </c>
      <c r="M297" s="108">
        <f t="shared" si="5"/>
        <v>35.9</v>
      </c>
    </row>
    <row r="298" spans="1:13" ht="9.9" customHeight="1" x14ac:dyDescent="0.3">
      <c r="A298" s="107" t="s">
        <v>850</v>
      </c>
      <c r="B298" s="105" t="s">
        <v>372</v>
      </c>
      <c r="C298" s="106"/>
      <c r="D298" s="106"/>
      <c r="E298" s="106"/>
      <c r="F298" s="106"/>
      <c r="G298" s="108" t="s">
        <v>851</v>
      </c>
      <c r="H298" s="109"/>
      <c r="I298" s="108">
        <v>3617.2</v>
      </c>
      <c r="J298" s="108">
        <v>2072.85</v>
      </c>
      <c r="K298" s="108">
        <v>0</v>
      </c>
      <c r="L298" s="114">
        <v>5690.05</v>
      </c>
      <c r="M298" s="108">
        <f t="shared" si="5"/>
        <v>2072.85</v>
      </c>
    </row>
    <row r="299" spans="1:13" ht="9.9" customHeight="1" x14ac:dyDescent="0.3">
      <c r="A299" s="107" t="s">
        <v>852</v>
      </c>
      <c r="B299" s="105" t="s">
        <v>372</v>
      </c>
      <c r="C299" s="106"/>
      <c r="D299" s="106"/>
      <c r="E299" s="106"/>
      <c r="F299" s="106"/>
      <c r="G299" s="108" t="s">
        <v>805</v>
      </c>
      <c r="H299" s="109"/>
      <c r="I299" s="108">
        <v>0</v>
      </c>
      <c r="J299" s="108">
        <v>63.8</v>
      </c>
      <c r="K299" s="108">
        <v>0</v>
      </c>
      <c r="L299" s="114">
        <v>63.8</v>
      </c>
      <c r="M299" s="108">
        <f t="shared" si="5"/>
        <v>63.8</v>
      </c>
    </row>
    <row r="300" spans="1:13" ht="9.9" customHeight="1" x14ac:dyDescent="0.3">
      <c r="A300" s="110" t="s">
        <v>372</v>
      </c>
      <c r="B300" s="105" t="s">
        <v>372</v>
      </c>
      <c r="C300" s="106"/>
      <c r="D300" s="106"/>
      <c r="E300" s="106"/>
      <c r="F300" s="106"/>
      <c r="G300" s="111" t="s">
        <v>372</v>
      </c>
      <c r="H300" s="112"/>
      <c r="I300" s="112"/>
      <c r="J300" s="112"/>
      <c r="K300" s="112"/>
      <c r="L300" s="115"/>
      <c r="M300" s="112"/>
    </row>
    <row r="301" spans="1:13" ht="9.9" customHeight="1" x14ac:dyDescent="0.3">
      <c r="A301" s="101" t="s">
        <v>853</v>
      </c>
      <c r="B301" s="105" t="s">
        <v>372</v>
      </c>
      <c r="C301" s="106"/>
      <c r="D301" s="106"/>
      <c r="E301" s="106"/>
      <c r="F301" s="102" t="s">
        <v>854</v>
      </c>
      <c r="G301" s="103"/>
      <c r="H301" s="103"/>
      <c r="I301" s="102">
        <v>8439.9500000000007</v>
      </c>
      <c r="J301" s="102">
        <v>2490.4</v>
      </c>
      <c r="K301" s="102">
        <v>0</v>
      </c>
      <c r="L301" s="113">
        <v>10930.35</v>
      </c>
      <c r="M301" s="102">
        <f t="shared" ref="M301:M307" si="6">J301-K301</f>
        <v>2490.4</v>
      </c>
    </row>
    <row r="302" spans="1:13" ht="9.9" customHeight="1" x14ac:dyDescent="0.3">
      <c r="A302" s="107" t="s">
        <v>855</v>
      </c>
      <c r="B302" s="105" t="s">
        <v>372</v>
      </c>
      <c r="C302" s="106"/>
      <c r="D302" s="106"/>
      <c r="E302" s="106"/>
      <c r="F302" s="106"/>
      <c r="G302" s="108" t="s">
        <v>643</v>
      </c>
      <c r="H302" s="109"/>
      <c r="I302" s="108">
        <v>2362.96</v>
      </c>
      <c r="J302" s="108">
        <v>998.43</v>
      </c>
      <c r="K302" s="108">
        <v>0</v>
      </c>
      <c r="L302" s="114">
        <v>3361.39</v>
      </c>
      <c r="M302" s="108">
        <f t="shared" si="6"/>
        <v>998.43</v>
      </c>
    </row>
    <row r="303" spans="1:13" ht="9.9" customHeight="1" x14ac:dyDescent="0.3">
      <c r="A303" s="107" t="s">
        <v>856</v>
      </c>
      <c r="B303" s="105" t="s">
        <v>372</v>
      </c>
      <c r="C303" s="106"/>
      <c r="D303" s="106"/>
      <c r="E303" s="106"/>
      <c r="F303" s="106"/>
      <c r="G303" s="108" t="s">
        <v>857</v>
      </c>
      <c r="H303" s="109"/>
      <c r="I303" s="108">
        <v>189.64</v>
      </c>
      <c r="J303" s="108">
        <v>0</v>
      </c>
      <c r="K303" s="108">
        <v>0</v>
      </c>
      <c r="L303" s="114">
        <v>189.64</v>
      </c>
      <c r="M303" s="108">
        <f t="shared" si="6"/>
        <v>0</v>
      </c>
    </row>
    <row r="304" spans="1:13" ht="9.9" customHeight="1" x14ac:dyDescent="0.3">
      <c r="A304" s="107" t="s">
        <v>858</v>
      </c>
      <c r="B304" s="105" t="s">
        <v>372</v>
      </c>
      <c r="C304" s="106"/>
      <c r="D304" s="106"/>
      <c r="E304" s="106"/>
      <c r="F304" s="106"/>
      <c r="G304" s="108" t="s">
        <v>859</v>
      </c>
      <c r="H304" s="109"/>
      <c r="I304" s="108">
        <v>3663.69</v>
      </c>
      <c r="J304" s="108">
        <v>892.97</v>
      </c>
      <c r="K304" s="108">
        <v>0</v>
      </c>
      <c r="L304" s="114">
        <v>4556.66</v>
      </c>
      <c r="M304" s="108">
        <f t="shared" si="6"/>
        <v>892.97</v>
      </c>
    </row>
    <row r="305" spans="1:13" ht="9.9" customHeight="1" x14ac:dyDescent="0.3">
      <c r="A305" s="107" t="s">
        <v>860</v>
      </c>
      <c r="B305" s="105" t="s">
        <v>372</v>
      </c>
      <c r="C305" s="106"/>
      <c r="D305" s="106"/>
      <c r="E305" s="106"/>
      <c r="F305" s="106"/>
      <c r="G305" s="108" t="s">
        <v>861</v>
      </c>
      <c r="H305" s="109"/>
      <c r="I305" s="108">
        <v>1334.67</v>
      </c>
      <c r="J305" s="108">
        <v>579.79</v>
      </c>
      <c r="K305" s="108">
        <v>0</v>
      </c>
      <c r="L305" s="114">
        <v>1914.46</v>
      </c>
      <c r="M305" s="108">
        <f t="shared" si="6"/>
        <v>579.79</v>
      </c>
    </row>
    <row r="306" spans="1:13" ht="9.9" customHeight="1" x14ac:dyDescent="0.3">
      <c r="A306" s="107" t="s">
        <v>862</v>
      </c>
      <c r="B306" s="105" t="s">
        <v>372</v>
      </c>
      <c r="C306" s="106"/>
      <c r="D306" s="106"/>
      <c r="E306" s="106"/>
      <c r="F306" s="106"/>
      <c r="G306" s="108" t="s">
        <v>863</v>
      </c>
      <c r="H306" s="109"/>
      <c r="I306" s="108">
        <v>847.5</v>
      </c>
      <c r="J306" s="108">
        <v>5.38</v>
      </c>
      <c r="K306" s="108">
        <v>0</v>
      </c>
      <c r="L306" s="114">
        <v>852.88</v>
      </c>
      <c r="M306" s="108">
        <f t="shared" si="6"/>
        <v>5.38</v>
      </c>
    </row>
    <row r="307" spans="1:13" ht="9.9" customHeight="1" x14ac:dyDescent="0.3">
      <c r="A307" s="107" t="s">
        <v>864</v>
      </c>
      <c r="B307" s="105" t="s">
        <v>372</v>
      </c>
      <c r="C307" s="106"/>
      <c r="D307" s="106"/>
      <c r="E307" s="106"/>
      <c r="F307" s="106"/>
      <c r="G307" s="108" t="s">
        <v>865</v>
      </c>
      <c r="H307" s="109"/>
      <c r="I307" s="108">
        <v>41.49</v>
      </c>
      <c r="J307" s="108">
        <v>13.83</v>
      </c>
      <c r="K307" s="108">
        <v>0</v>
      </c>
      <c r="L307" s="114">
        <v>55.32</v>
      </c>
      <c r="M307" s="108">
        <f t="shared" si="6"/>
        <v>13.83</v>
      </c>
    </row>
    <row r="308" spans="1:13" ht="9.9" customHeight="1" x14ac:dyDescent="0.3">
      <c r="A308" s="110" t="s">
        <v>372</v>
      </c>
      <c r="B308" s="105" t="s">
        <v>372</v>
      </c>
      <c r="C308" s="106"/>
      <c r="D308" s="106"/>
      <c r="E308" s="106"/>
      <c r="F308" s="106"/>
      <c r="G308" s="111" t="s">
        <v>372</v>
      </c>
      <c r="H308" s="112"/>
      <c r="I308" s="112"/>
      <c r="J308" s="112"/>
      <c r="K308" s="112"/>
      <c r="L308" s="115"/>
      <c r="M308" s="112"/>
    </row>
    <row r="309" spans="1:13" ht="9.9" customHeight="1" x14ac:dyDescent="0.3">
      <c r="A309" s="101" t="s">
        <v>866</v>
      </c>
      <c r="B309" s="105" t="s">
        <v>372</v>
      </c>
      <c r="C309" s="106"/>
      <c r="D309" s="106"/>
      <c r="E309" s="106"/>
      <c r="F309" s="102" t="s">
        <v>867</v>
      </c>
      <c r="G309" s="103"/>
      <c r="H309" s="103"/>
      <c r="I309" s="102">
        <v>16983.71</v>
      </c>
      <c r="J309" s="102">
        <v>9258.2000000000007</v>
      </c>
      <c r="K309" s="102">
        <v>0</v>
      </c>
      <c r="L309" s="113">
        <v>26241.91</v>
      </c>
      <c r="M309" s="102">
        <f t="shared" ref="M309:M322" si="7">J309-K309</f>
        <v>9258.2000000000007</v>
      </c>
    </row>
    <row r="310" spans="1:13" ht="9.9" customHeight="1" x14ac:dyDescent="0.3">
      <c r="A310" s="107" t="s">
        <v>868</v>
      </c>
      <c r="B310" s="105" t="s">
        <v>372</v>
      </c>
      <c r="C310" s="106"/>
      <c r="D310" s="106"/>
      <c r="E310" s="106"/>
      <c r="F310" s="106"/>
      <c r="G310" s="108" t="s">
        <v>869</v>
      </c>
      <c r="H310" s="109"/>
      <c r="I310" s="108">
        <v>131.02000000000001</v>
      </c>
      <c r="J310" s="108">
        <v>0</v>
      </c>
      <c r="K310" s="108">
        <v>0</v>
      </c>
      <c r="L310" s="114">
        <v>131.02000000000001</v>
      </c>
      <c r="M310" s="108">
        <f t="shared" si="7"/>
        <v>0</v>
      </c>
    </row>
    <row r="311" spans="1:13" ht="9.9" customHeight="1" x14ac:dyDescent="0.3">
      <c r="A311" s="107" t="s">
        <v>870</v>
      </c>
      <c r="B311" s="105" t="s">
        <v>372</v>
      </c>
      <c r="C311" s="106"/>
      <c r="D311" s="106"/>
      <c r="E311" s="106"/>
      <c r="F311" s="106"/>
      <c r="G311" s="108" t="s">
        <v>871</v>
      </c>
      <c r="H311" s="109"/>
      <c r="I311" s="108">
        <v>115.6</v>
      </c>
      <c r="J311" s="108">
        <v>0</v>
      </c>
      <c r="K311" s="108">
        <v>0</v>
      </c>
      <c r="L311" s="114">
        <v>115.6</v>
      </c>
      <c r="M311" s="108">
        <f t="shared" si="7"/>
        <v>0</v>
      </c>
    </row>
    <row r="312" spans="1:13" ht="9.9" customHeight="1" x14ac:dyDescent="0.3">
      <c r="A312" s="107" t="s">
        <v>874</v>
      </c>
      <c r="B312" s="105" t="s">
        <v>372</v>
      </c>
      <c r="C312" s="106"/>
      <c r="D312" s="106"/>
      <c r="E312" s="106"/>
      <c r="F312" s="106"/>
      <c r="G312" s="108" t="s">
        <v>875</v>
      </c>
      <c r="H312" s="109"/>
      <c r="I312" s="108">
        <v>0</v>
      </c>
      <c r="J312" s="108">
        <v>2349.2600000000002</v>
      </c>
      <c r="K312" s="108">
        <v>0</v>
      </c>
      <c r="L312" s="114">
        <v>2349.2600000000002</v>
      </c>
      <c r="M312" s="108">
        <f t="shared" si="7"/>
        <v>2349.2600000000002</v>
      </c>
    </row>
    <row r="313" spans="1:13" ht="9.9" customHeight="1" x14ac:dyDescent="0.3">
      <c r="A313" s="107" t="s">
        <v>876</v>
      </c>
      <c r="B313" s="105" t="s">
        <v>372</v>
      </c>
      <c r="C313" s="106"/>
      <c r="D313" s="106"/>
      <c r="E313" s="106"/>
      <c r="F313" s="106"/>
      <c r="G313" s="108" t="s">
        <v>877</v>
      </c>
      <c r="H313" s="109"/>
      <c r="I313" s="108">
        <v>245</v>
      </c>
      <c r="J313" s="108">
        <v>0</v>
      </c>
      <c r="K313" s="108">
        <v>0</v>
      </c>
      <c r="L313" s="114">
        <v>245</v>
      </c>
      <c r="M313" s="108">
        <f t="shared" si="7"/>
        <v>0</v>
      </c>
    </row>
    <row r="314" spans="1:13" ht="9.9" customHeight="1" x14ac:dyDescent="0.3">
      <c r="A314" s="107" t="s">
        <v>880</v>
      </c>
      <c r="B314" s="105" t="s">
        <v>372</v>
      </c>
      <c r="C314" s="106"/>
      <c r="D314" s="106"/>
      <c r="E314" s="106"/>
      <c r="F314" s="106"/>
      <c r="G314" s="108" t="s">
        <v>881</v>
      </c>
      <c r="H314" s="109"/>
      <c r="I314" s="108">
        <v>46.8</v>
      </c>
      <c r="J314" s="108">
        <v>0</v>
      </c>
      <c r="K314" s="108">
        <v>0</v>
      </c>
      <c r="L314" s="114">
        <v>46.8</v>
      </c>
      <c r="M314" s="108">
        <f t="shared" si="7"/>
        <v>0</v>
      </c>
    </row>
    <row r="315" spans="1:13" ht="9.9" customHeight="1" x14ac:dyDescent="0.3">
      <c r="A315" s="107" t="s">
        <v>1090</v>
      </c>
      <c r="B315" s="105" t="s">
        <v>372</v>
      </c>
      <c r="C315" s="106"/>
      <c r="D315" s="106"/>
      <c r="E315" s="106"/>
      <c r="F315" s="106"/>
      <c r="G315" s="108" t="s">
        <v>919</v>
      </c>
      <c r="H315" s="109"/>
      <c r="I315" s="108">
        <v>9480</v>
      </c>
      <c r="J315" s="108">
        <v>3160</v>
      </c>
      <c r="K315" s="108">
        <v>0</v>
      </c>
      <c r="L315" s="114">
        <v>12640</v>
      </c>
      <c r="M315" s="108">
        <f t="shared" si="7"/>
        <v>3160</v>
      </c>
    </row>
    <row r="316" spans="1:13" ht="9.9" customHeight="1" x14ac:dyDescent="0.3">
      <c r="A316" s="107" t="s">
        <v>882</v>
      </c>
      <c r="B316" s="105" t="s">
        <v>372</v>
      </c>
      <c r="C316" s="106"/>
      <c r="D316" s="106"/>
      <c r="E316" s="106"/>
      <c r="F316" s="106"/>
      <c r="G316" s="108" t="s">
        <v>883</v>
      </c>
      <c r="H316" s="109"/>
      <c r="I316" s="108">
        <v>1720.73</v>
      </c>
      <c r="J316" s="108">
        <v>0</v>
      </c>
      <c r="K316" s="108">
        <v>0</v>
      </c>
      <c r="L316" s="114">
        <v>1720.73</v>
      </c>
      <c r="M316" s="108">
        <f t="shared" si="7"/>
        <v>0</v>
      </c>
    </row>
    <row r="317" spans="1:13" ht="9.9" customHeight="1" x14ac:dyDescent="0.3">
      <c r="A317" s="107" t="s">
        <v>884</v>
      </c>
      <c r="B317" s="105" t="s">
        <v>372</v>
      </c>
      <c r="C317" s="106"/>
      <c r="D317" s="106"/>
      <c r="E317" s="106"/>
      <c r="F317" s="106"/>
      <c r="G317" s="108" t="s">
        <v>885</v>
      </c>
      <c r="H317" s="109"/>
      <c r="I317" s="108">
        <v>181.9</v>
      </c>
      <c r="J317" s="108">
        <v>0</v>
      </c>
      <c r="K317" s="108">
        <v>0</v>
      </c>
      <c r="L317" s="114">
        <v>181.9</v>
      </c>
      <c r="M317" s="108">
        <f t="shared" si="7"/>
        <v>0</v>
      </c>
    </row>
    <row r="318" spans="1:13" ht="9.9" customHeight="1" x14ac:dyDescent="0.3">
      <c r="A318" s="107" t="s">
        <v>886</v>
      </c>
      <c r="B318" s="105" t="s">
        <v>372</v>
      </c>
      <c r="C318" s="106"/>
      <c r="D318" s="106"/>
      <c r="E318" s="106"/>
      <c r="F318" s="106"/>
      <c r="G318" s="108" t="s">
        <v>887</v>
      </c>
      <c r="H318" s="109"/>
      <c r="I318" s="108">
        <v>818.6</v>
      </c>
      <c r="J318" s="108">
        <v>1749.72</v>
      </c>
      <c r="K318" s="108">
        <v>0</v>
      </c>
      <c r="L318" s="114">
        <v>2568.3200000000002</v>
      </c>
      <c r="M318" s="108">
        <f t="shared" si="7"/>
        <v>1749.72</v>
      </c>
    </row>
    <row r="319" spans="1:13" ht="9.9" customHeight="1" x14ac:dyDescent="0.3">
      <c r="A319" s="107" t="s">
        <v>888</v>
      </c>
      <c r="B319" s="105" t="s">
        <v>372</v>
      </c>
      <c r="C319" s="106"/>
      <c r="D319" s="106"/>
      <c r="E319" s="106"/>
      <c r="F319" s="106"/>
      <c r="G319" s="108" t="s">
        <v>889</v>
      </c>
      <c r="H319" s="109"/>
      <c r="I319" s="108">
        <v>1139</v>
      </c>
      <c r="J319" s="108">
        <v>454</v>
      </c>
      <c r="K319" s="108">
        <v>0</v>
      </c>
      <c r="L319" s="114">
        <v>1593</v>
      </c>
      <c r="M319" s="108">
        <f t="shared" si="7"/>
        <v>454</v>
      </c>
    </row>
    <row r="320" spans="1:13" ht="9.9" customHeight="1" x14ac:dyDescent="0.3">
      <c r="A320" s="107" t="s">
        <v>892</v>
      </c>
      <c r="B320" s="105" t="s">
        <v>372</v>
      </c>
      <c r="C320" s="106"/>
      <c r="D320" s="106"/>
      <c r="E320" s="106"/>
      <c r="F320" s="106"/>
      <c r="G320" s="108" t="s">
        <v>893</v>
      </c>
      <c r="H320" s="109"/>
      <c r="I320" s="108">
        <v>569.78</v>
      </c>
      <c r="J320" s="108">
        <v>200.92</v>
      </c>
      <c r="K320" s="108">
        <v>0</v>
      </c>
      <c r="L320" s="114">
        <v>770.7</v>
      </c>
      <c r="M320" s="108">
        <f t="shared" si="7"/>
        <v>200.92</v>
      </c>
    </row>
    <row r="321" spans="1:13" ht="9.9" customHeight="1" x14ac:dyDescent="0.3">
      <c r="A321" s="107" t="s">
        <v>894</v>
      </c>
      <c r="B321" s="105" t="s">
        <v>372</v>
      </c>
      <c r="C321" s="106"/>
      <c r="D321" s="106"/>
      <c r="E321" s="106"/>
      <c r="F321" s="106"/>
      <c r="G321" s="108" t="s">
        <v>895</v>
      </c>
      <c r="H321" s="109"/>
      <c r="I321" s="108">
        <v>1284.26</v>
      </c>
      <c r="J321" s="108">
        <v>1014.02</v>
      </c>
      <c r="K321" s="108">
        <v>0</v>
      </c>
      <c r="L321" s="114">
        <v>2298.2800000000002</v>
      </c>
      <c r="M321" s="108">
        <f t="shared" si="7"/>
        <v>1014.02</v>
      </c>
    </row>
    <row r="322" spans="1:13" ht="9.9" customHeight="1" x14ac:dyDescent="0.3">
      <c r="A322" s="107" t="s">
        <v>896</v>
      </c>
      <c r="B322" s="105" t="s">
        <v>372</v>
      </c>
      <c r="C322" s="106"/>
      <c r="D322" s="106"/>
      <c r="E322" s="106"/>
      <c r="F322" s="106"/>
      <c r="G322" s="108" t="s">
        <v>1095</v>
      </c>
      <c r="H322" s="109"/>
      <c r="I322" s="108">
        <v>1251.02</v>
      </c>
      <c r="J322" s="108">
        <v>330.28</v>
      </c>
      <c r="K322" s="108">
        <v>0</v>
      </c>
      <c r="L322" s="114">
        <v>1581.3</v>
      </c>
      <c r="M322" s="108">
        <f t="shared" si="7"/>
        <v>330.28</v>
      </c>
    </row>
    <row r="323" spans="1:13" ht="9.9" customHeight="1" x14ac:dyDescent="0.3">
      <c r="A323" s="110" t="s">
        <v>372</v>
      </c>
      <c r="B323" s="105" t="s">
        <v>372</v>
      </c>
      <c r="C323" s="106"/>
      <c r="D323" s="106"/>
      <c r="E323" s="106"/>
      <c r="F323" s="106"/>
      <c r="G323" s="111" t="s">
        <v>372</v>
      </c>
      <c r="H323" s="112"/>
      <c r="I323" s="112"/>
      <c r="J323" s="112"/>
      <c r="K323" s="112"/>
      <c r="L323" s="115"/>
      <c r="M323" s="112"/>
    </row>
    <row r="324" spans="1:13" ht="9.9" customHeight="1" x14ac:dyDescent="0.3">
      <c r="A324" s="101" t="s">
        <v>898</v>
      </c>
      <c r="B324" s="105" t="s">
        <v>372</v>
      </c>
      <c r="C324" s="106"/>
      <c r="D324" s="106"/>
      <c r="E324" s="106"/>
      <c r="F324" s="102" t="s">
        <v>899</v>
      </c>
      <c r="G324" s="103"/>
      <c r="H324" s="103"/>
      <c r="I324" s="102">
        <v>1360</v>
      </c>
      <c r="J324" s="102">
        <v>1340</v>
      </c>
      <c r="K324" s="102">
        <v>0</v>
      </c>
      <c r="L324" s="113">
        <v>2700</v>
      </c>
      <c r="M324" s="102">
        <f>J324-K324</f>
        <v>1340</v>
      </c>
    </row>
    <row r="325" spans="1:13" ht="9.9" customHeight="1" x14ac:dyDescent="0.3">
      <c r="A325" s="107" t="s">
        <v>900</v>
      </c>
      <c r="B325" s="105" t="s">
        <v>372</v>
      </c>
      <c r="C325" s="106"/>
      <c r="D325" s="106"/>
      <c r="E325" s="106"/>
      <c r="F325" s="106"/>
      <c r="G325" s="108" t="s">
        <v>901</v>
      </c>
      <c r="H325" s="109"/>
      <c r="I325" s="108">
        <v>550</v>
      </c>
      <c r="J325" s="108">
        <v>0</v>
      </c>
      <c r="K325" s="108">
        <v>0</v>
      </c>
      <c r="L325" s="114">
        <v>550</v>
      </c>
      <c r="M325" s="108">
        <f>J325-K325</f>
        <v>0</v>
      </c>
    </row>
    <row r="326" spans="1:13" ht="9.9" customHeight="1" x14ac:dyDescent="0.3">
      <c r="A326" s="107" t="s">
        <v>902</v>
      </c>
      <c r="B326" s="105" t="s">
        <v>372</v>
      </c>
      <c r="C326" s="106"/>
      <c r="D326" s="106"/>
      <c r="E326" s="106"/>
      <c r="F326" s="106"/>
      <c r="G326" s="108" t="s">
        <v>903</v>
      </c>
      <c r="H326" s="109"/>
      <c r="I326" s="108">
        <v>60</v>
      </c>
      <c r="J326" s="108">
        <v>1340</v>
      </c>
      <c r="K326" s="108">
        <v>0</v>
      </c>
      <c r="L326" s="114">
        <v>1400</v>
      </c>
      <c r="M326" s="108">
        <f>J326-K326</f>
        <v>1340</v>
      </c>
    </row>
    <row r="327" spans="1:13" ht="9.9" customHeight="1" x14ac:dyDescent="0.3">
      <c r="A327" s="107" t="s">
        <v>904</v>
      </c>
      <c r="B327" s="105" t="s">
        <v>372</v>
      </c>
      <c r="C327" s="106"/>
      <c r="D327" s="106"/>
      <c r="E327" s="106"/>
      <c r="F327" s="106"/>
      <c r="G327" s="108" t="s">
        <v>905</v>
      </c>
      <c r="H327" s="109"/>
      <c r="I327" s="108">
        <v>750</v>
      </c>
      <c r="J327" s="108">
        <v>0</v>
      </c>
      <c r="K327" s="108">
        <v>0</v>
      </c>
      <c r="L327" s="114">
        <v>750</v>
      </c>
      <c r="M327" s="108">
        <f>J327-K327</f>
        <v>0</v>
      </c>
    </row>
    <row r="328" spans="1:13" ht="9.9" customHeight="1" x14ac:dyDescent="0.3">
      <c r="A328" s="110" t="s">
        <v>372</v>
      </c>
      <c r="B328" s="105" t="s">
        <v>372</v>
      </c>
      <c r="C328" s="106"/>
      <c r="D328" s="106"/>
      <c r="E328" s="106"/>
      <c r="F328" s="106"/>
      <c r="G328" s="111" t="s">
        <v>372</v>
      </c>
      <c r="H328" s="112"/>
      <c r="I328" s="112"/>
      <c r="J328" s="112"/>
      <c r="K328" s="112"/>
      <c r="L328" s="115"/>
      <c r="M328" s="112"/>
    </row>
    <row r="329" spans="1:13" ht="9.9" customHeight="1" x14ac:dyDescent="0.3">
      <c r="A329" s="101" t="s">
        <v>906</v>
      </c>
      <c r="B329" s="104" t="s">
        <v>372</v>
      </c>
      <c r="C329" s="102" t="s">
        <v>907</v>
      </c>
      <c r="D329" s="103"/>
      <c r="E329" s="103"/>
      <c r="F329" s="103"/>
      <c r="G329" s="103"/>
      <c r="H329" s="103"/>
      <c r="I329" s="102">
        <v>127457.95</v>
      </c>
      <c r="J329" s="102">
        <v>35934.47</v>
      </c>
      <c r="K329" s="102">
        <v>0</v>
      </c>
      <c r="L329" s="113">
        <v>163392.42000000001</v>
      </c>
      <c r="M329" s="102">
        <f t="shared" ref="M329:M340" si="8">J329-K329</f>
        <v>35934.47</v>
      </c>
    </row>
    <row r="330" spans="1:13" ht="9.9" customHeight="1" x14ac:dyDescent="0.3">
      <c r="A330" s="101" t="s">
        <v>908</v>
      </c>
      <c r="B330" s="105" t="s">
        <v>372</v>
      </c>
      <c r="C330" s="106"/>
      <c r="D330" s="102" t="s">
        <v>907</v>
      </c>
      <c r="E330" s="103"/>
      <c r="F330" s="103"/>
      <c r="G330" s="103"/>
      <c r="H330" s="103"/>
      <c r="I330" s="102">
        <v>127457.95</v>
      </c>
      <c r="J330" s="102">
        <v>35934.47</v>
      </c>
      <c r="K330" s="102">
        <v>0</v>
      </c>
      <c r="L330" s="113">
        <v>163392.42000000001</v>
      </c>
      <c r="M330" s="102">
        <f t="shared" si="8"/>
        <v>35934.47</v>
      </c>
    </row>
    <row r="331" spans="1:13" ht="9.9" customHeight="1" x14ac:dyDescent="0.3">
      <c r="A331" s="101" t="s">
        <v>909</v>
      </c>
      <c r="B331" s="105" t="s">
        <v>372</v>
      </c>
      <c r="C331" s="106"/>
      <c r="D331" s="106"/>
      <c r="E331" s="102" t="s">
        <v>907</v>
      </c>
      <c r="F331" s="103"/>
      <c r="G331" s="103"/>
      <c r="H331" s="103"/>
      <c r="I331" s="102">
        <v>127457.95</v>
      </c>
      <c r="J331" s="102">
        <v>35934.47</v>
      </c>
      <c r="K331" s="102">
        <v>0</v>
      </c>
      <c r="L331" s="113">
        <v>163392.42000000001</v>
      </c>
      <c r="M331" s="102">
        <f t="shared" si="8"/>
        <v>35934.47</v>
      </c>
    </row>
    <row r="332" spans="1:13" ht="9.9" customHeight="1" x14ac:dyDescent="0.3">
      <c r="A332" s="101" t="s">
        <v>910</v>
      </c>
      <c r="B332" s="105" t="s">
        <v>372</v>
      </c>
      <c r="C332" s="106"/>
      <c r="D332" s="106"/>
      <c r="E332" s="106"/>
      <c r="F332" s="102" t="s">
        <v>911</v>
      </c>
      <c r="G332" s="103"/>
      <c r="H332" s="103"/>
      <c r="I332" s="102">
        <v>52476.71</v>
      </c>
      <c r="J332" s="102">
        <v>18274.84</v>
      </c>
      <c r="K332" s="102">
        <v>0</v>
      </c>
      <c r="L332" s="113">
        <v>70751.55</v>
      </c>
      <c r="M332" s="102">
        <f t="shared" si="8"/>
        <v>18274.84</v>
      </c>
    </row>
    <row r="333" spans="1:13" ht="18.899999999999999" customHeight="1" x14ac:dyDescent="0.3">
      <c r="A333" s="107" t="s">
        <v>912</v>
      </c>
      <c r="B333" s="105" t="s">
        <v>372</v>
      </c>
      <c r="C333" s="106"/>
      <c r="D333" s="106"/>
      <c r="E333" s="106"/>
      <c r="F333" s="106"/>
      <c r="G333" s="108" t="s">
        <v>913</v>
      </c>
      <c r="H333" s="109"/>
      <c r="I333" s="108">
        <v>29166.5</v>
      </c>
      <c r="J333" s="108">
        <v>9334.5</v>
      </c>
      <c r="K333" s="108">
        <v>0</v>
      </c>
      <c r="L333" s="114">
        <v>38501</v>
      </c>
      <c r="M333" s="108">
        <f t="shared" si="8"/>
        <v>9334.5</v>
      </c>
    </row>
    <row r="334" spans="1:13" ht="9.9" customHeight="1" x14ac:dyDescent="0.3">
      <c r="A334" s="107" t="s">
        <v>916</v>
      </c>
      <c r="B334" s="105" t="s">
        <v>372</v>
      </c>
      <c r="C334" s="106"/>
      <c r="D334" s="106"/>
      <c r="E334" s="106"/>
      <c r="F334" s="106"/>
      <c r="G334" s="108" t="s">
        <v>917</v>
      </c>
      <c r="H334" s="109"/>
      <c r="I334" s="108">
        <v>0</v>
      </c>
      <c r="J334" s="108">
        <v>2528</v>
      </c>
      <c r="K334" s="108">
        <v>0</v>
      </c>
      <c r="L334" s="114">
        <v>2528</v>
      </c>
      <c r="M334" s="108">
        <f t="shared" si="8"/>
        <v>2528</v>
      </c>
    </row>
    <row r="335" spans="1:13" ht="9.9" customHeight="1" x14ac:dyDescent="0.3">
      <c r="A335" s="107" t="s">
        <v>920</v>
      </c>
      <c r="B335" s="105" t="s">
        <v>372</v>
      </c>
      <c r="C335" s="106"/>
      <c r="D335" s="106"/>
      <c r="E335" s="106"/>
      <c r="F335" s="106"/>
      <c r="G335" s="108" t="s">
        <v>921</v>
      </c>
      <c r="H335" s="109"/>
      <c r="I335" s="108">
        <v>207.98</v>
      </c>
      <c r="J335" s="108">
        <v>100</v>
      </c>
      <c r="K335" s="108">
        <v>0</v>
      </c>
      <c r="L335" s="114">
        <v>307.98</v>
      </c>
      <c r="M335" s="108">
        <f t="shared" si="8"/>
        <v>100</v>
      </c>
    </row>
    <row r="336" spans="1:13" ht="9.9" customHeight="1" x14ac:dyDescent="0.3">
      <c r="A336" s="107" t="s">
        <v>922</v>
      </c>
      <c r="B336" s="105" t="s">
        <v>372</v>
      </c>
      <c r="C336" s="106"/>
      <c r="D336" s="106"/>
      <c r="E336" s="106"/>
      <c r="F336" s="106"/>
      <c r="G336" s="108" t="s">
        <v>923</v>
      </c>
      <c r="H336" s="109"/>
      <c r="I336" s="108">
        <v>7490.62</v>
      </c>
      <c r="J336" s="108">
        <v>2048.54</v>
      </c>
      <c r="K336" s="108">
        <v>0</v>
      </c>
      <c r="L336" s="114">
        <v>9539.16</v>
      </c>
      <c r="M336" s="108">
        <f t="shared" si="8"/>
        <v>2048.54</v>
      </c>
    </row>
    <row r="337" spans="1:13" ht="9.9" customHeight="1" x14ac:dyDescent="0.3">
      <c r="A337" s="107" t="s">
        <v>924</v>
      </c>
      <c r="B337" s="105" t="s">
        <v>372</v>
      </c>
      <c r="C337" s="106"/>
      <c r="D337" s="106"/>
      <c r="E337" s="106"/>
      <c r="F337" s="106"/>
      <c r="G337" s="108" t="s">
        <v>925</v>
      </c>
      <c r="H337" s="109"/>
      <c r="I337" s="108">
        <v>670</v>
      </c>
      <c r="J337" s="108">
        <v>0</v>
      </c>
      <c r="K337" s="108">
        <v>0</v>
      </c>
      <c r="L337" s="114">
        <v>670</v>
      </c>
      <c r="M337" s="108">
        <f t="shared" si="8"/>
        <v>0</v>
      </c>
    </row>
    <row r="338" spans="1:13" ht="9.9" customHeight="1" x14ac:dyDescent="0.3">
      <c r="A338" s="107" t="s">
        <v>926</v>
      </c>
      <c r="B338" s="105" t="s">
        <v>372</v>
      </c>
      <c r="C338" s="106"/>
      <c r="D338" s="106"/>
      <c r="E338" s="106"/>
      <c r="F338" s="106"/>
      <c r="G338" s="108" t="s">
        <v>927</v>
      </c>
      <c r="H338" s="109"/>
      <c r="I338" s="108">
        <v>5923.59</v>
      </c>
      <c r="J338" s="108">
        <v>1813.8</v>
      </c>
      <c r="K338" s="108">
        <v>0</v>
      </c>
      <c r="L338" s="114">
        <v>7737.39</v>
      </c>
      <c r="M338" s="108">
        <f t="shared" si="8"/>
        <v>1813.8</v>
      </c>
    </row>
    <row r="339" spans="1:13" ht="9.9" customHeight="1" x14ac:dyDescent="0.3">
      <c r="A339" s="107" t="s">
        <v>930</v>
      </c>
      <c r="B339" s="105" t="s">
        <v>372</v>
      </c>
      <c r="C339" s="106"/>
      <c r="D339" s="106"/>
      <c r="E339" s="106"/>
      <c r="F339" s="106"/>
      <c r="G339" s="108" t="s">
        <v>931</v>
      </c>
      <c r="H339" s="109"/>
      <c r="I339" s="108">
        <v>8750</v>
      </c>
      <c r="J339" s="108">
        <v>2450</v>
      </c>
      <c r="K339" s="108">
        <v>0</v>
      </c>
      <c r="L339" s="114">
        <v>11200</v>
      </c>
      <c r="M339" s="108">
        <f t="shared" si="8"/>
        <v>2450</v>
      </c>
    </row>
    <row r="340" spans="1:13" ht="9.9" customHeight="1" x14ac:dyDescent="0.3">
      <c r="A340" s="107" t="s">
        <v>932</v>
      </c>
      <c r="B340" s="105" t="s">
        <v>372</v>
      </c>
      <c r="C340" s="106"/>
      <c r="D340" s="106"/>
      <c r="E340" s="106"/>
      <c r="F340" s="106"/>
      <c r="G340" s="108" t="s">
        <v>933</v>
      </c>
      <c r="H340" s="109"/>
      <c r="I340" s="108">
        <v>268.02</v>
      </c>
      <c r="J340" s="108">
        <v>0</v>
      </c>
      <c r="K340" s="108">
        <v>0</v>
      </c>
      <c r="L340" s="114">
        <v>268.02</v>
      </c>
      <c r="M340" s="108">
        <f t="shared" si="8"/>
        <v>0</v>
      </c>
    </row>
    <row r="341" spans="1:13" ht="9.9" customHeight="1" x14ac:dyDescent="0.3">
      <c r="A341" s="110" t="s">
        <v>372</v>
      </c>
      <c r="B341" s="105" t="s">
        <v>372</v>
      </c>
      <c r="C341" s="106"/>
      <c r="D341" s="106"/>
      <c r="E341" s="106"/>
      <c r="F341" s="106"/>
      <c r="G341" s="111" t="s">
        <v>372</v>
      </c>
      <c r="H341" s="112"/>
      <c r="I341" s="112"/>
      <c r="J341" s="112"/>
      <c r="K341" s="112"/>
      <c r="L341" s="115"/>
      <c r="M341" s="112"/>
    </row>
    <row r="342" spans="1:13" ht="9.9" customHeight="1" x14ac:dyDescent="0.3">
      <c r="A342" s="101" t="s">
        <v>934</v>
      </c>
      <c r="B342" s="105" t="s">
        <v>372</v>
      </c>
      <c r="C342" s="106"/>
      <c r="D342" s="106"/>
      <c r="E342" s="106"/>
      <c r="F342" s="102" t="s">
        <v>935</v>
      </c>
      <c r="G342" s="103"/>
      <c r="H342" s="103"/>
      <c r="I342" s="102">
        <v>17700.650000000001</v>
      </c>
      <c r="J342" s="102">
        <v>13950</v>
      </c>
      <c r="K342" s="102">
        <v>0</v>
      </c>
      <c r="L342" s="113">
        <v>31650.65</v>
      </c>
      <c r="M342" s="102">
        <f>J342-K342</f>
        <v>13950</v>
      </c>
    </row>
    <row r="343" spans="1:13" ht="18.899999999999999" customHeight="1" x14ac:dyDescent="0.3">
      <c r="A343" s="107" t="s">
        <v>936</v>
      </c>
      <c r="B343" s="105" t="s">
        <v>372</v>
      </c>
      <c r="C343" s="106"/>
      <c r="D343" s="106"/>
      <c r="E343" s="106"/>
      <c r="F343" s="106"/>
      <c r="G343" s="108" t="s">
        <v>937</v>
      </c>
      <c r="H343" s="109"/>
      <c r="I343" s="108">
        <v>400</v>
      </c>
      <c r="J343" s="108">
        <v>0</v>
      </c>
      <c r="K343" s="108">
        <v>0</v>
      </c>
      <c r="L343" s="114">
        <v>400</v>
      </c>
      <c r="M343" s="108">
        <f>J343-K343</f>
        <v>0</v>
      </c>
    </row>
    <row r="344" spans="1:13" ht="9.9" customHeight="1" x14ac:dyDescent="0.3">
      <c r="A344" s="107" t="s">
        <v>938</v>
      </c>
      <c r="B344" s="105" t="s">
        <v>372</v>
      </c>
      <c r="C344" s="106"/>
      <c r="D344" s="106"/>
      <c r="E344" s="106"/>
      <c r="F344" s="106"/>
      <c r="G344" s="108" t="s">
        <v>939</v>
      </c>
      <c r="H344" s="109"/>
      <c r="I344" s="108">
        <v>17300.650000000001</v>
      </c>
      <c r="J344" s="108">
        <v>13950</v>
      </c>
      <c r="K344" s="108">
        <v>0</v>
      </c>
      <c r="L344" s="114">
        <v>31250.65</v>
      </c>
      <c r="M344" s="108">
        <f>J344-K344</f>
        <v>13950</v>
      </c>
    </row>
    <row r="345" spans="1:13" ht="9.9" customHeight="1" x14ac:dyDescent="0.3">
      <c r="A345" s="110" t="s">
        <v>372</v>
      </c>
      <c r="B345" s="105" t="s">
        <v>372</v>
      </c>
      <c r="C345" s="106"/>
      <c r="D345" s="106"/>
      <c r="E345" s="106"/>
      <c r="F345" s="106"/>
      <c r="G345" s="111" t="s">
        <v>372</v>
      </c>
      <c r="H345" s="112"/>
      <c r="I345" s="112"/>
      <c r="J345" s="112"/>
      <c r="K345" s="112"/>
      <c r="L345" s="115"/>
      <c r="M345" s="112"/>
    </row>
    <row r="346" spans="1:13" ht="9.9" customHeight="1" x14ac:dyDescent="0.3">
      <c r="A346" s="101" t="s">
        <v>940</v>
      </c>
      <c r="B346" s="105" t="s">
        <v>372</v>
      </c>
      <c r="C346" s="106"/>
      <c r="D346" s="106"/>
      <c r="E346" s="106"/>
      <c r="F346" s="102" t="s">
        <v>941</v>
      </c>
      <c r="G346" s="103"/>
      <c r="H346" s="103"/>
      <c r="I346" s="102">
        <v>11280.59</v>
      </c>
      <c r="J346" s="102">
        <v>3709.63</v>
      </c>
      <c r="K346" s="102">
        <v>0</v>
      </c>
      <c r="L346" s="113">
        <v>14990.22</v>
      </c>
      <c r="M346" s="102">
        <f>J346-K346</f>
        <v>3709.63</v>
      </c>
    </row>
    <row r="347" spans="1:13" ht="9.9" customHeight="1" x14ac:dyDescent="0.3">
      <c r="A347" s="107" t="s">
        <v>942</v>
      </c>
      <c r="B347" s="105" t="s">
        <v>372</v>
      </c>
      <c r="C347" s="106"/>
      <c r="D347" s="106"/>
      <c r="E347" s="106"/>
      <c r="F347" s="106"/>
      <c r="G347" s="108" t="s">
        <v>943</v>
      </c>
      <c r="H347" s="109"/>
      <c r="I347" s="108">
        <v>11280.59</v>
      </c>
      <c r="J347" s="108">
        <v>3709.63</v>
      </c>
      <c r="K347" s="108">
        <v>0</v>
      </c>
      <c r="L347" s="114">
        <v>14990.22</v>
      </c>
      <c r="M347" s="108">
        <f>J347-K347</f>
        <v>3709.63</v>
      </c>
    </row>
    <row r="348" spans="1:13" ht="9.9" customHeight="1" x14ac:dyDescent="0.3">
      <c r="A348" s="110" t="s">
        <v>372</v>
      </c>
      <c r="B348" s="105" t="s">
        <v>372</v>
      </c>
      <c r="C348" s="106"/>
      <c r="D348" s="106"/>
      <c r="E348" s="106"/>
      <c r="F348" s="106"/>
      <c r="G348" s="111" t="s">
        <v>372</v>
      </c>
      <c r="H348" s="112"/>
      <c r="I348" s="112"/>
      <c r="J348" s="112"/>
      <c r="K348" s="112"/>
      <c r="L348" s="115"/>
      <c r="M348" s="112"/>
    </row>
    <row r="349" spans="1:13" ht="9.9" customHeight="1" x14ac:dyDescent="0.3">
      <c r="A349" s="101" t="s">
        <v>944</v>
      </c>
      <c r="B349" s="105" t="s">
        <v>372</v>
      </c>
      <c r="C349" s="106"/>
      <c r="D349" s="106"/>
      <c r="E349" s="106"/>
      <c r="F349" s="102" t="s">
        <v>899</v>
      </c>
      <c r="G349" s="103"/>
      <c r="H349" s="103"/>
      <c r="I349" s="102">
        <v>46000</v>
      </c>
      <c r="J349" s="102">
        <v>0</v>
      </c>
      <c r="K349" s="102">
        <v>0</v>
      </c>
      <c r="L349" s="113">
        <v>46000</v>
      </c>
      <c r="M349" s="102">
        <f>J349-K349</f>
        <v>0</v>
      </c>
    </row>
    <row r="350" spans="1:13" ht="9.9" customHeight="1" x14ac:dyDescent="0.3">
      <c r="A350" s="107" t="s">
        <v>945</v>
      </c>
      <c r="B350" s="105" t="s">
        <v>372</v>
      </c>
      <c r="C350" s="106"/>
      <c r="D350" s="106"/>
      <c r="E350" s="106"/>
      <c r="F350" s="106"/>
      <c r="G350" s="108" t="s">
        <v>946</v>
      </c>
      <c r="H350" s="109"/>
      <c r="I350" s="108">
        <v>46000</v>
      </c>
      <c r="J350" s="108">
        <v>0</v>
      </c>
      <c r="K350" s="108">
        <v>0</v>
      </c>
      <c r="L350" s="114">
        <v>46000</v>
      </c>
      <c r="M350" s="108">
        <f>J350-K350</f>
        <v>0</v>
      </c>
    </row>
    <row r="351" spans="1:13" ht="9.9" customHeight="1" x14ac:dyDescent="0.3">
      <c r="A351" s="110" t="s">
        <v>372</v>
      </c>
      <c r="B351" s="105" t="s">
        <v>372</v>
      </c>
      <c r="C351" s="106"/>
      <c r="D351" s="106"/>
      <c r="E351" s="106"/>
      <c r="F351" s="106"/>
      <c r="G351" s="111" t="s">
        <v>372</v>
      </c>
      <c r="H351" s="112"/>
      <c r="I351" s="112"/>
      <c r="J351" s="112"/>
      <c r="K351" s="112"/>
      <c r="L351" s="115"/>
      <c r="M351" s="112"/>
    </row>
    <row r="352" spans="1:13" ht="9.9" customHeight="1" x14ac:dyDescent="0.3">
      <c r="A352" s="101" t="s">
        <v>956</v>
      </c>
      <c r="B352" s="104" t="s">
        <v>372</v>
      </c>
      <c r="C352" s="102" t="s">
        <v>957</v>
      </c>
      <c r="D352" s="103"/>
      <c r="E352" s="103"/>
      <c r="F352" s="103"/>
      <c r="G352" s="103"/>
      <c r="H352" s="103"/>
      <c r="I352" s="102">
        <v>84274.98</v>
      </c>
      <c r="J352" s="102">
        <v>20482.259999999998</v>
      </c>
      <c r="K352" s="102">
        <v>0</v>
      </c>
      <c r="L352" s="113">
        <v>104757.24</v>
      </c>
      <c r="M352" s="102">
        <f t="shared" ref="M352:M357" si="9">J352-K352</f>
        <v>20482.259999999998</v>
      </c>
    </row>
    <row r="353" spans="1:13" ht="9.9" customHeight="1" x14ac:dyDescent="0.3">
      <c r="A353" s="101" t="s">
        <v>958</v>
      </c>
      <c r="B353" s="105" t="s">
        <v>372</v>
      </c>
      <c r="C353" s="106"/>
      <c r="D353" s="102" t="s">
        <v>957</v>
      </c>
      <c r="E353" s="103"/>
      <c r="F353" s="103"/>
      <c r="G353" s="103"/>
      <c r="H353" s="103"/>
      <c r="I353" s="102">
        <v>84274.98</v>
      </c>
      <c r="J353" s="102">
        <v>20482.259999999998</v>
      </c>
      <c r="K353" s="102">
        <v>0</v>
      </c>
      <c r="L353" s="113">
        <v>104757.24</v>
      </c>
      <c r="M353" s="102">
        <f t="shared" si="9"/>
        <v>20482.259999999998</v>
      </c>
    </row>
    <row r="354" spans="1:13" ht="9.9" customHeight="1" x14ac:dyDescent="0.3">
      <c r="A354" s="101" t="s">
        <v>959</v>
      </c>
      <c r="B354" s="105" t="s">
        <v>372</v>
      </c>
      <c r="C354" s="106"/>
      <c r="D354" s="106"/>
      <c r="E354" s="102" t="s">
        <v>957</v>
      </c>
      <c r="F354" s="103"/>
      <c r="G354" s="103"/>
      <c r="H354" s="103"/>
      <c r="I354" s="102">
        <v>84274.98</v>
      </c>
      <c r="J354" s="102">
        <v>20482.259999999998</v>
      </c>
      <c r="K354" s="102">
        <v>0</v>
      </c>
      <c r="L354" s="113">
        <v>104757.24</v>
      </c>
      <c r="M354" s="102">
        <f t="shared" si="9"/>
        <v>20482.259999999998</v>
      </c>
    </row>
    <row r="355" spans="1:13" ht="9.9" customHeight="1" x14ac:dyDescent="0.3">
      <c r="A355" s="101" t="s">
        <v>960</v>
      </c>
      <c r="B355" s="105" t="s">
        <v>372</v>
      </c>
      <c r="C355" s="106"/>
      <c r="D355" s="106"/>
      <c r="E355" s="106"/>
      <c r="F355" s="102" t="s">
        <v>953</v>
      </c>
      <c r="G355" s="103"/>
      <c r="H355" s="103"/>
      <c r="I355" s="102">
        <v>7722.95</v>
      </c>
      <c r="J355" s="102">
        <v>1860</v>
      </c>
      <c r="K355" s="102">
        <v>0</v>
      </c>
      <c r="L355" s="113">
        <v>9582.9500000000007</v>
      </c>
      <c r="M355" s="102">
        <f t="shared" si="9"/>
        <v>1860</v>
      </c>
    </row>
    <row r="356" spans="1:13" ht="9.9" customHeight="1" x14ac:dyDescent="0.3">
      <c r="A356" s="107" t="s">
        <v>961</v>
      </c>
      <c r="B356" s="105" t="s">
        <v>372</v>
      </c>
      <c r="C356" s="106"/>
      <c r="D356" s="106"/>
      <c r="E356" s="106"/>
      <c r="F356" s="106"/>
      <c r="G356" s="108" t="s">
        <v>897</v>
      </c>
      <c r="H356" s="109"/>
      <c r="I356" s="108">
        <v>502.94</v>
      </c>
      <c r="J356" s="108">
        <v>0</v>
      </c>
      <c r="K356" s="108">
        <v>0</v>
      </c>
      <c r="L356" s="114">
        <v>502.94</v>
      </c>
      <c r="M356" s="108">
        <f t="shared" si="9"/>
        <v>0</v>
      </c>
    </row>
    <row r="357" spans="1:13" ht="9.9" customHeight="1" x14ac:dyDescent="0.3">
      <c r="A357" s="107" t="s">
        <v>962</v>
      </c>
      <c r="B357" s="105" t="s">
        <v>372</v>
      </c>
      <c r="C357" s="106"/>
      <c r="D357" s="106"/>
      <c r="E357" s="106"/>
      <c r="F357" s="106"/>
      <c r="G357" s="108" t="s">
        <v>963</v>
      </c>
      <c r="H357" s="109"/>
      <c r="I357" s="108">
        <v>7220.01</v>
      </c>
      <c r="J357" s="108">
        <v>1860</v>
      </c>
      <c r="K357" s="108">
        <v>0</v>
      </c>
      <c r="L357" s="114">
        <v>9080.01</v>
      </c>
      <c r="M357" s="108">
        <f t="shared" si="9"/>
        <v>1860</v>
      </c>
    </row>
    <row r="358" spans="1:13" ht="9.9" customHeight="1" x14ac:dyDescent="0.3">
      <c r="A358" s="110" t="s">
        <v>372</v>
      </c>
      <c r="B358" s="105" t="s">
        <v>372</v>
      </c>
      <c r="C358" s="106"/>
      <c r="D358" s="106"/>
      <c r="E358" s="106"/>
      <c r="F358" s="106"/>
      <c r="G358" s="111" t="s">
        <v>372</v>
      </c>
      <c r="H358" s="112"/>
      <c r="I358" s="112"/>
      <c r="J358" s="112"/>
      <c r="K358" s="112"/>
      <c r="L358" s="115"/>
      <c r="M358" s="112"/>
    </row>
    <row r="359" spans="1:13" ht="9.9" customHeight="1" x14ac:dyDescent="0.3">
      <c r="A359" s="101" t="s">
        <v>964</v>
      </c>
      <c r="B359" s="105" t="s">
        <v>372</v>
      </c>
      <c r="C359" s="106"/>
      <c r="D359" s="106"/>
      <c r="E359" s="106"/>
      <c r="F359" s="102" t="s">
        <v>965</v>
      </c>
      <c r="G359" s="103"/>
      <c r="H359" s="103"/>
      <c r="I359" s="102">
        <v>76552.03</v>
      </c>
      <c r="J359" s="102">
        <v>18622.259999999998</v>
      </c>
      <c r="K359" s="102">
        <v>0</v>
      </c>
      <c r="L359" s="113">
        <v>95174.29</v>
      </c>
      <c r="M359" s="102">
        <f>J359-K359</f>
        <v>18622.259999999998</v>
      </c>
    </row>
    <row r="360" spans="1:13" ht="9.9" customHeight="1" x14ac:dyDescent="0.3">
      <c r="A360" s="107" t="s">
        <v>966</v>
      </c>
      <c r="B360" s="105" t="s">
        <v>372</v>
      </c>
      <c r="C360" s="106"/>
      <c r="D360" s="106"/>
      <c r="E360" s="106"/>
      <c r="F360" s="106"/>
      <c r="G360" s="108" t="s">
        <v>967</v>
      </c>
      <c r="H360" s="109"/>
      <c r="I360" s="108">
        <v>71681.36</v>
      </c>
      <c r="J360" s="108">
        <v>18572.36</v>
      </c>
      <c r="K360" s="108">
        <v>0</v>
      </c>
      <c r="L360" s="114">
        <v>90253.72</v>
      </c>
      <c r="M360" s="108">
        <f>J360-K360</f>
        <v>18572.36</v>
      </c>
    </row>
    <row r="361" spans="1:13" ht="9.9" customHeight="1" x14ac:dyDescent="0.3">
      <c r="A361" s="107" t="s">
        <v>968</v>
      </c>
      <c r="B361" s="105" t="s">
        <v>372</v>
      </c>
      <c r="C361" s="106"/>
      <c r="D361" s="106"/>
      <c r="E361" s="106"/>
      <c r="F361" s="106"/>
      <c r="G361" s="108" t="s">
        <v>969</v>
      </c>
      <c r="H361" s="109"/>
      <c r="I361" s="108">
        <v>4870.67</v>
      </c>
      <c r="J361" s="108">
        <v>49.9</v>
      </c>
      <c r="K361" s="108">
        <v>0</v>
      </c>
      <c r="L361" s="114">
        <v>4920.57</v>
      </c>
      <c r="M361" s="108">
        <f>J361-K361</f>
        <v>49.9</v>
      </c>
    </row>
    <row r="362" spans="1:13" ht="9.9" customHeight="1" x14ac:dyDescent="0.3">
      <c r="A362" s="110" t="s">
        <v>372</v>
      </c>
      <c r="B362" s="105" t="s">
        <v>372</v>
      </c>
      <c r="C362" s="106"/>
      <c r="D362" s="106"/>
      <c r="E362" s="106"/>
      <c r="F362" s="106"/>
      <c r="G362" s="111" t="s">
        <v>372</v>
      </c>
      <c r="H362" s="112"/>
      <c r="I362" s="112"/>
      <c r="J362" s="112"/>
      <c r="K362" s="112"/>
      <c r="L362" s="115"/>
      <c r="M362" s="112"/>
    </row>
    <row r="363" spans="1:13" ht="9.9" customHeight="1" x14ac:dyDescent="0.3">
      <c r="A363" s="101" t="s">
        <v>979</v>
      </c>
      <c r="B363" s="104" t="s">
        <v>372</v>
      </c>
      <c r="C363" s="102" t="s">
        <v>980</v>
      </c>
      <c r="D363" s="103"/>
      <c r="E363" s="103"/>
      <c r="F363" s="103"/>
      <c r="G363" s="103"/>
      <c r="H363" s="103"/>
      <c r="I363" s="102">
        <v>20437</v>
      </c>
      <c r="J363" s="102">
        <v>2019</v>
      </c>
      <c r="K363" s="102">
        <v>0</v>
      </c>
      <c r="L363" s="113">
        <v>22456</v>
      </c>
      <c r="M363" s="102">
        <f>J363-K363</f>
        <v>2019</v>
      </c>
    </row>
    <row r="364" spans="1:13" ht="9.9" customHeight="1" x14ac:dyDescent="0.3">
      <c r="A364" s="101" t="s">
        <v>981</v>
      </c>
      <c r="B364" s="105" t="s">
        <v>372</v>
      </c>
      <c r="C364" s="106"/>
      <c r="D364" s="102" t="s">
        <v>980</v>
      </c>
      <c r="E364" s="103"/>
      <c r="F364" s="103"/>
      <c r="G364" s="103"/>
      <c r="H364" s="103"/>
      <c r="I364" s="102">
        <v>20437</v>
      </c>
      <c r="J364" s="102">
        <v>2019</v>
      </c>
      <c r="K364" s="102">
        <v>0</v>
      </c>
      <c r="L364" s="113">
        <v>22456</v>
      </c>
      <c r="M364" s="102">
        <f>J364-K364</f>
        <v>2019</v>
      </c>
    </row>
    <row r="365" spans="1:13" ht="9.9" customHeight="1" x14ac:dyDescent="0.3">
      <c r="A365" s="101" t="s">
        <v>982</v>
      </c>
      <c r="B365" s="105" t="s">
        <v>372</v>
      </c>
      <c r="C365" s="106"/>
      <c r="D365" s="106"/>
      <c r="E365" s="102" t="s">
        <v>980</v>
      </c>
      <c r="F365" s="103"/>
      <c r="G365" s="103"/>
      <c r="H365" s="103"/>
      <c r="I365" s="102">
        <v>20437</v>
      </c>
      <c r="J365" s="102">
        <v>2019</v>
      </c>
      <c r="K365" s="102">
        <v>0</v>
      </c>
      <c r="L365" s="113">
        <v>22456</v>
      </c>
      <c r="M365" s="102">
        <f>J365-K365</f>
        <v>2019</v>
      </c>
    </row>
    <row r="366" spans="1:13" ht="9.9" customHeight="1" x14ac:dyDescent="0.3">
      <c r="A366" s="101" t="s">
        <v>983</v>
      </c>
      <c r="B366" s="105" t="s">
        <v>372</v>
      </c>
      <c r="C366" s="106"/>
      <c r="D366" s="106"/>
      <c r="E366" s="106"/>
      <c r="F366" s="102" t="s">
        <v>984</v>
      </c>
      <c r="G366" s="103"/>
      <c r="H366" s="103"/>
      <c r="I366" s="102">
        <v>4937</v>
      </c>
      <c r="J366" s="102">
        <v>2019</v>
      </c>
      <c r="K366" s="102">
        <v>0</v>
      </c>
      <c r="L366" s="113">
        <v>6956</v>
      </c>
      <c r="M366" s="102">
        <f>J366-K366</f>
        <v>2019</v>
      </c>
    </row>
    <row r="367" spans="1:13" ht="9.9" customHeight="1" x14ac:dyDescent="0.3">
      <c r="A367" s="107" t="s">
        <v>985</v>
      </c>
      <c r="B367" s="105" t="s">
        <v>372</v>
      </c>
      <c r="C367" s="106"/>
      <c r="D367" s="106"/>
      <c r="E367" s="106"/>
      <c r="F367" s="106"/>
      <c r="G367" s="108" t="s">
        <v>986</v>
      </c>
      <c r="H367" s="109"/>
      <c r="I367" s="108">
        <v>4937</v>
      </c>
      <c r="J367" s="108">
        <v>2019</v>
      </c>
      <c r="K367" s="108">
        <v>0</v>
      </c>
      <c r="L367" s="114">
        <v>6956</v>
      </c>
      <c r="M367" s="108">
        <f>J367-K367</f>
        <v>2019</v>
      </c>
    </row>
    <row r="368" spans="1:13" ht="9.9" customHeight="1" x14ac:dyDescent="0.3">
      <c r="A368" s="110" t="s">
        <v>372</v>
      </c>
      <c r="B368" s="105" t="s">
        <v>372</v>
      </c>
      <c r="C368" s="106"/>
      <c r="D368" s="106"/>
      <c r="E368" s="106"/>
      <c r="F368" s="106"/>
      <c r="G368" s="111" t="s">
        <v>372</v>
      </c>
      <c r="H368" s="112"/>
      <c r="I368" s="112"/>
      <c r="J368" s="112"/>
      <c r="K368" s="112"/>
      <c r="L368" s="115"/>
      <c r="M368" s="112"/>
    </row>
    <row r="369" spans="1:13" ht="9.9" customHeight="1" x14ac:dyDescent="0.3">
      <c r="A369" s="101" t="s">
        <v>991</v>
      </c>
      <c r="B369" s="105" t="s">
        <v>372</v>
      </c>
      <c r="C369" s="106"/>
      <c r="D369" s="106"/>
      <c r="E369" s="106"/>
      <c r="F369" s="102" t="s">
        <v>992</v>
      </c>
      <c r="G369" s="103"/>
      <c r="H369" s="103"/>
      <c r="I369" s="102">
        <v>15500</v>
      </c>
      <c r="J369" s="102">
        <v>0</v>
      </c>
      <c r="K369" s="102">
        <v>0</v>
      </c>
      <c r="L369" s="113">
        <v>15500</v>
      </c>
      <c r="M369" s="102">
        <f>J369-K369</f>
        <v>0</v>
      </c>
    </row>
    <row r="370" spans="1:13" ht="9.9" customHeight="1" x14ac:dyDescent="0.3">
      <c r="A370" s="107" t="s">
        <v>993</v>
      </c>
      <c r="B370" s="105" t="s">
        <v>372</v>
      </c>
      <c r="C370" s="106"/>
      <c r="D370" s="106"/>
      <c r="E370" s="106"/>
      <c r="F370" s="106"/>
      <c r="G370" s="108" t="s">
        <v>994</v>
      </c>
      <c r="H370" s="109"/>
      <c r="I370" s="108">
        <v>15500</v>
      </c>
      <c r="J370" s="108">
        <v>0</v>
      </c>
      <c r="K370" s="108">
        <v>0</v>
      </c>
      <c r="L370" s="114">
        <v>15500</v>
      </c>
      <c r="M370" s="108">
        <f>J370-K370</f>
        <v>0</v>
      </c>
    </row>
    <row r="371" spans="1:13" ht="9.9" customHeight="1" x14ac:dyDescent="0.3">
      <c r="A371" s="110" t="s">
        <v>372</v>
      </c>
      <c r="B371" s="105" t="s">
        <v>372</v>
      </c>
      <c r="C371" s="106"/>
      <c r="D371" s="106"/>
      <c r="E371" s="106"/>
      <c r="F371" s="106"/>
      <c r="G371" s="111" t="s">
        <v>372</v>
      </c>
      <c r="H371" s="112"/>
      <c r="I371" s="112"/>
      <c r="J371" s="112"/>
      <c r="K371" s="112"/>
      <c r="L371" s="115"/>
      <c r="M371" s="112"/>
    </row>
    <row r="372" spans="1:13" ht="9.9" customHeight="1" x14ac:dyDescent="0.3">
      <c r="A372" s="101" t="s">
        <v>1005</v>
      </c>
      <c r="B372" s="104" t="s">
        <v>372</v>
      </c>
      <c r="C372" s="102" t="s">
        <v>1006</v>
      </c>
      <c r="D372" s="103"/>
      <c r="E372" s="103"/>
      <c r="F372" s="103"/>
      <c r="G372" s="103"/>
      <c r="H372" s="103"/>
      <c r="I372" s="102">
        <v>481019.3</v>
      </c>
      <c r="J372" s="102">
        <v>158213.53</v>
      </c>
      <c r="K372" s="102">
        <v>0</v>
      </c>
      <c r="L372" s="113">
        <v>639232.82999999996</v>
      </c>
      <c r="M372" s="102">
        <f t="shared" ref="M372:M377" si="10">J372-K372</f>
        <v>158213.53</v>
      </c>
    </row>
    <row r="373" spans="1:13" ht="9.9" customHeight="1" x14ac:dyDescent="0.3">
      <c r="A373" s="101" t="s">
        <v>1007</v>
      </c>
      <c r="B373" s="105" t="s">
        <v>372</v>
      </c>
      <c r="C373" s="106"/>
      <c r="D373" s="102" t="s">
        <v>1006</v>
      </c>
      <c r="E373" s="103"/>
      <c r="F373" s="103"/>
      <c r="G373" s="103"/>
      <c r="H373" s="103"/>
      <c r="I373" s="102">
        <v>481019.3</v>
      </c>
      <c r="J373" s="102">
        <v>158213.53</v>
      </c>
      <c r="K373" s="102">
        <v>0</v>
      </c>
      <c r="L373" s="113">
        <v>639232.82999999996</v>
      </c>
      <c r="M373" s="102">
        <f t="shared" si="10"/>
        <v>158213.53</v>
      </c>
    </row>
    <row r="374" spans="1:13" ht="9.9" customHeight="1" x14ac:dyDescent="0.3">
      <c r="A374" s="101" t="s">
        <v>1008</v>
      </c>
      <c r="B374" s="105" t="s">
        <v>372</v>
      </c>
      <c r="C374" s="106"/>
      <c r="D374" s="106"/>
      <c r="E374" s="102" t="s">
        <v>1006</v>
      </c>
      <c r="F374" s="103"/>
      <c r="G374" s="103"/>
      <c r="H374" s="103"/>
      <c r="I374" s="102">
        <v>481019.3</v>
      </c>
      <c r="J374" s="102">
        <v>158213.53</v>
      </c>
      <c r="K374" s="102">
        <v>0</v>
      </c>
      <c r="L374" s="113">
        <v>639232.82999999996</v>
      </c>
      <c r="M374" s="102">
        <f t="shared" si="10"/>
        <v>158213.53</v>
      </c>
    </row>
    <row r="375" spans="1:13" ht="9.9" customHeight="1" x14ac:dyDescent="0.3">
      <c r="A375" s="101" t="s">
        <v>1009</v>
      </c>
      <c r="B375" s="105" t="s">
        <v>372</v>
      </c>
      <c r="C375" s="106"/>
      <c r="D375" s="106"/>
      <c r="E375" s="106"/>
      <c r="F375" s="102" t="s">
        <v>1006</v>
      </c>
      <c r="G375" s="103"/>
      <c r="H375" s="103"/>
      <c r="I375" s="102">
        <v>481019.3</v>
      </c>
      <c r="J375" s="102">
        <v>158213.53</v>
      </c>
      <c r="K375" s="102">
        <v>0</v>
      </c>
      <c r="L375" s="113">
        <v>639232.82999999996</v>
      </c>
      <c r="M375" s="102">
        <f t="shared" si="10"/>
        <v>158213.53</v>
      </c>
    </row>
    <row r="376" spans="1:13" ht="9.9" customHeight="1" x14ac:dyDescent="0.3">
      <c r="A376" s="107" t="s">
        <v>1010</v>
      </c>
      <c r="B376" s="105" t="s">
        <v>372</v>
      </c>
      <c r="C376" s="106"/>
      <c r="D376" s="106"/>
      <c r="E376" s="106"/>
      <c r="F376" s="106"/>
      <c r="G376" s="108" t="s">
        <v>1011</v>
      </c>
      <c r="H376" s="109"/>
      <c r="I376" s="108">
        <v>479992.91</v>
      </c>
      <c r="J376" s="108">
        <v>157871.4</v>
      </c>
      <c r="K376" s="108">
        <v>0</v>
      </c>
      <c r="L376" s="114">
        <v>637864.31000000006</v>
      </c>
      <c r="M376" s="108">
        <f t="shared" si="10"/>
        <v>157871.4</v>
      </c>
    </row>
    <row r="377" spans="1:13" ht="9.9" customHeight="1" x14ac:dyDescent="0.3">
      <c r="A377" s="107" t="s">
        <v>1012</v>
      </c>
      <c r="B377" s="105" t="s">
        <v>372</v>
      </c>
      <c r="C377" s="106"/>
      <c r="D377" s="106"/>
      <c r="E377" s="106"/>
      <c r="F377" s="106"/>
      <c r="G377" s="108" t="s">
        <v>1013</v>
      </c>
      <c r="H377" s="109"/>
      <c r="I377" s="108">
        <v>1026.3900000000001</v>
      </c>
      <c r="J377" s="108">
        <v>342.13</v>
      </c>
      <c r="K377" s="108">
        <v>0</v>
      </c>
      <c r="L377" s="114">
        <v>1368.52</v>
      </c>
      <c r="M377" s="108">
        <f t="shared" si="10"/>
        <v>342.13</v>
      </c>
    </row>
    <row r="378" spans="1:13" ht="9.9" customHeight="1" x14ac:dyDescent="0.3">
      <c r="A378" s="110" t="s">
        <v>372</v>
      </c>
      <c r="B378" s="105" t="s">
        <v>372</v>
      </c>
      <c r="C378" s="106"/>
      <c r="D378" s="106"/>
      <c r="E378" s="106"/>
      <c r="F378" s="106"/>
      <c r="G378" s="111" t="s">
        <v>372</v>
      </c>
      <c r="H378" s="112"/>
      <c r="I378" s="112"/>
      <c r="J378" s="112"/>
      <c r="K378" s="112"/>
      <c r="L378" s="115"/>
      <c r="M378" s="112"/>
    </row>
    <row r="379" spans="1:13" ht="9.9" customHeight="1" x14ac:dyDescent="0.3">
      <c r="A379" s="101" t="s">
        <v>1014</v>
      </c>
      <c r="B379" s="104" t="s">
        <v>372</v>
      </c>
      <c r="C379" s="102" t="s">
        <v>1015</v>
      </c>
      <c r="D379" s="103"/>
      <c r="E379" s="103"/>
      <c r="F379" s="103"/>
      <c r="G379" s="103"/>
      <c r="H379" s="103"/>
      <c r="I379" s="102">
        <v>49192.97</v>
      </c>
      <c r="J379" s="102">
        <v>430.05</v>
      </c>
      <c r="K379" s="102">
        <v>0</v>
      </c>
      <c r="L379" s="113">
        <v>49623.02</v>
      </c>
      <c r="M379" s="102">
        <f t="shared" ref="M379:M389" si="11">J379-K379</f>
        <v>430.05</v>
      </c>
    </row>
    <row r="380" spans="1:13" ht="9.9" customHeight="1" x14ac:dyDescent="0.3">
      <c r="A380" s="101" t="s">
        <v>1016</v>
      </c>
      <c r="B380" s="105" t="s">
        <v>372</v>
      </c>
      <c r="C380" s="106"/>
      <c r="D380" s="102" t="s">
        <v>1015</v>
      </c>
      <c r="E380" s="103"/>
      <c r="F380" s="103"/>
      <c r="G380" s="103"/>
      <c r="H380" s="103"/>
      <c r="I380" s="102">
        <v>49192.97</v>
      </c>
      <c r="J380" s="102">
        <v>430.05</v>
      </c>
      <c r="K380" s="102">
        <v>0</v>
      </c>
      <c r="L380" s="113">
        <v>49623.02</v>
      </c>
      <c r="M380" s="102">
        <f t="shared" si="11"/>
        <v>430.05</v>
      </c>
    </row>
    <row r="381" spans="1:13" ht="9.9" customHeight="1" x14ac:dyDescent="0.3">
      <c r="A381" s="101" t="s">
        <v>1017</v>
      </c>
      <c r="B381" s="105" t="s">
        <v>372</v>
      </c>
      <c r="C381" s="106"/>
      <c r="D381" s="106"/>
      <c r="E381" s="102" t="s">
        <v>1015</v>
      </c>
      <c r="F381" s="103"/>
      <c r="G381" s="103"/>
      <c r="H381" s="103"/>
      <c r="I381" s="102">
        <v>49192.97</v>
      </c>
      <c r="J381" s="102">
        <v>430.05</v>
      </c>
      <c r="K381" s="102">
        <v>0</v>
      </c>
      <c r="L381" s="113">
        <v>49623.02</v>
      </c>
      <c r="M381" s="102">
        <f t="shared" si="11"/>
        <v>430.05</v>
      </c>
    </row>
    <row r="382" spans="1:13" ht="9.9" customHeight="1" x14ac:dyDescent="0.3">
      <c r="A382" s="101" t="s">
        <v>1018</v>
      </c>
      <c r="B382" s="105" t="s">
        <v>372</v>
      </c>
      <c r="C382" s="106"/>
      <c r="D382" s="106"/>
      <c r="E382" s="106"/>
      <c r="F382" s="102" t="s">
        <v>1015</v>
      </c>
      <c r="G382" s="103"/>
      <c r="H382" s="103"/>
      <c r="I382" s="102">
        <v>49192.97</v>
      </c>
      <c r="J382" s="102">
        <v>430.05</v>
      </c>
      <c r="K382" s="102">
        <v>0</v>
      </c>
      <c r="L382" s="113">
        <v>49623.02</v>
      </c>
      <c r="M382" s="102">
        <f t="shared" si="11"/>
        <v>430.05</v>
      </c>
    </row>
    <row r="383" spans="1:13" ht="9.9" customHeight="1" x14ac:dyDescent="0.3">
      <c r="A383" s="107" t="s">
        <v>1019</v>
      </c>
      <c r="B383" s="105" t="s">
        <v>372</v>
      </c>
      <c r="C383" s="106"/>
      <c r="D383" s="106"/>
      <c r="E383" s="106"/>
      <c r="F383" s="106"/>
      <c r="G383" s="108" t="s">
        <v>695</v>
      </c>
      <c r="H383" s="109"/>
      <c r="I383" s="108">
        <v>49192.97</v>
      </c>
      <c r="J383" s="108">
        <v>430.05</v>
      </c>
      <c r="K383" s="108">
        <v>0</v>
      </c>
      <c r="L383" s="114">
        <v>49623.02</v>
      </c>
      <c r="M383" s="108">
        <f t="shared" si="11"/>
        <v>430.05</v>
      </c>
    </row>
    <row r="384" spans="1:13" ht="9.9" customHeight="1" x14ac:dyDescent="0.3">
      <c r="A384" s="110" t="s">
        <v>372</v>
      </c>
      <c r="B384" s="105" t="s">
        <v>372</v>
      </c>
      <c r="C384" s="106"/>
      <c r="D384" s="106"/>
      <c r="E384" s="106"/>
      <c r="F384" s="106"/>
      <c r="G384" s="111" t="s">
        <v>372</v>
      </c>
      <c r="H384" s="112"/>
      <c r="I384" s="112"/>
      <c r="J384" s="112"/>
      <c r="K384" s="112"/>
      <c r="L384" s="115"/>
      <c r="M384" s="112"/>
    </row>
    <row r="385" spans="1:13" ht="9.9" customHeight="1" x14ac:dyDescent="0.3">
      <c r="A385" s="101" t="s">
        <v>1026</v>
      </c>
      <c r="B385" s="104" t="s">
        <v>372</v>
      </c>
      <c r="C385" s="102" t="s">
        <v>1027</v>
      </c>
      <c r="D385" s="103"/>
      <c r="E385" s="103"/>
      <c r="F385" s="103"/>
      <c r="G385" s="103"/>
      <c r="H385" s="103"/>
      <c r="I385" s="102">
        <v>146309.64000000001</v>
      </c>
      <c r="J385" s="102">
        <v>26893.599999999999</v>
      </c>
      <c r="K385" s="102">
        <v>0</v>
      </c>
      <c r="L385" s="113">
        <v>173203.24</v>
      </c>
      <c r="M385" s="102">
        <f t="shared" si="11"/>
        <v>26893.599999999999</v>
      </c>
    </row>
    <row r="386" spans="1:13" ht="9.9" customHeight="1" x14ac:dyDescent="0.3">
      <c r="A386" s="101" t="s">
        <v>1028</v>
      </c>
      <c r="B386" s="105" t="s">
        <v>372</v>
      </c>
      <c r="C386" s="106"/>
      <c r="D386" s="102" t="s">
        <v>1027</v>
      </c>
      <c r="E386" s="103"/>
      <c r="F386" s="103"/>
      <c r="G386" s="103"/>
      <c r="H386" s="103"/>
      <c r="I386" s="102">
        <v>146309.64000000001</v>
      </c>
      <c r="J386" s="102">
        <v>26893.599999999999</v>
      </c>
      <c r="K386" s="102">
        <v>0</v>
      </c>
      <c r="L386" s="113">
        <v>173203.24</v>
      </c>
      <c r="M386" s="102">
        <f t="shared" si="11"/>
        <v>26893.599999999999</v>
      </c>
    </row>
    <row r="387" spans="1:13" ht="9.9" customHeight="1" x14ac:dyDescent="0.3">
      <c r="A387" s="101" t="s">
        <v>1029</v>
      </c>
      <c r="B387" s="105" t="s">
        <v>372</v>
      </c>
      <c r="C387" s="106"/>
      <c r="D387" s="106"/>
      <c r="E387" s="102" t="s">
        <v>1027</v>
      </c>
      <c r="F387" s="103"/>
      <c r="G387" s="103"/>
      <c r="H387" s="103"/>
      <c r="I387" s="102">
        <v>146309.64000000001</v>
      </c>
      <c r="J387" s="102">
        <v>26893.599999999999</v>
      </c>
      <c r="K387" s="102">
        <v>0</v>
      </c>
      <c r="L387" s="113">
        <v>173203.24</v>
      </c>
      <c r="M387" s="102">
        <f t="shared" si="11"/>
        <v>26893.599999999999</v>
      </c>
    </row>
    <row r="388" spans="1:13" ht="9.9" customHeight="1" x14ac:dyDescent="0.3">
      <c r="A388" s="101" t="s">
        <v>1030</v>
      </c>
      <c r="B388" s="105" t="s">
        <v>372</v>
      </c>
      <c r="C388" s="106"/>
      <c r="D388" s="106"/>
      <c r="E388" s="106"/>
      <c r="F388" s="102" t="s">
        <v>1027</v>
      </c>
      <c r="G388" s="103"/>
      <c r="H388" s="103"/>
      <c r="I388" s="102">
        <v>146309.64000000001</v>
      </c>
      <c r="J388" s="102">
        <v>26893.599999999999</v>
      </c>
      <c r="K388" s="102">
        <v>0</v>
      </c>
      <c r="L388" s="113">
        <v>173203.24</v>
      </c>
      <c r="M388" s="102">
        <f t="shared" si="11"/>
        <v>26893.599999999999</v>
      </c>
    </row>
    <row r="389" spans="1:13" ht="9.9" customHeight="1" x14ac:dyDescent="0.3">
      <c r="A389" s="107" t="s">
        <v>1031</v>
      </c>
      <c r="B389" s="105" t="s">
        <v>372</v>
      </c>
      <c r="C389" s="106"/>
      <c r="D389" s="106"/>
      <c r="E389" s="106"/>
      <c r="F389" s="106"/>
      <c r="G389" s="108" t="s">
        <v>1032</v>
      </c>
      <c r="H389" s="109"/>
      <c r="I389" s="108">
        <v>72309.64</v>
      </c>
      <c r="J389" s="108">
        <v>26893.599999999999</v>
      </c>
      <c r="K389" s="108">
        <v>0</v>
      </c>
      <c r="L389" s="114">
        <v>99203.24</v>
      </c>
      <c r="M389" s="108">
        <f t="shared" si="11"/>
        <v>26893.599999999999</v>
      </c>
    </row>
    <row r="390" spans="1:13" ht="9.9" customHeight="1" x14ac:dyDescent="0.3">
      <c r="A390" s="107" t="s">
        <v>1033</v>
      </c>
      <c r="B390" s="105" t="s">
        <v>372</v>
      </c>
      <c r="C390" s="106"/>
      <c r="D390" s="106"/>
      <c r="E390" s="106"/>
      <c r="F390" s="106"/>
      <c r="G390" s="108" t="s">
        <v>1034</v>
      </c>
      <c r="H390" s="109"/>
      <c r="I390" s="108">
        <v>74000</v>
      </c>
      <c r="J390" s="108">
        <v>0</v>
      </c>
      <c r="K390" s="108">
        <v>0</v>
      </c>
      <c r="L390" s="114">
        <v>74000</v>
      </c>
      <c r="M390" s="108"/>
    </row>
    <row r="391" spans="1:13" ht="9.9" customHeight="1" x14ac:dyDescent="0.3">
      <c r="A391" s="110" t="s">
        <v>372</v>
      </c>
      <c r="B391" s="105" t="s">
        <v>372</v>
      </c>
      <c r="C391" s="106"/>
      <c r="D391" s="106"/>
      <c r="E391" s="106"/>
      <c r="F391" s="106"/>
      <c r="G391" s="111" t="s">
        <v>372</v>
      </c>
      <c r="H391" s="112"/>
      <c r="I391" s="112"/>
      <c r="J391" s="112"/>
      <c r="K391" s="112"/>
      <c r="L391" s="115"/>
      <c r="M391" s="112"/>
    </row>
    <row r="392" spans="1:13" ht="9.9" customHeight="1" x14ac:dyDescent="0.3">
      <c r="A392" s="101">
        <v>4</v>
      </c>
      <c r="B392" s="102" t="s">
        <v>1038</v>
      </c>
      <c r="C392" s="103"/>
      <c r="D392" s="103"/>
      <c r="E392" s="103"/>
      <c r="F392" s="103"/>
      <c r="G392" s="103"/>
      <c r="H392" s="103"/>
      <c r="I392" s="102">
        <v>3286430.09</v>
      </c>
      <c r="J392" s="102">
        <v>500</v>
      </c>
      <c r="K392" s="102">
        <v>998956.99</v>
      </c>
      <c r="L392" s="113">
        <v>4284887.08</v>
      </c>
      <c r="M392" s="102">
        <f t="shared" ref="M392:M397" si="12">K392-J392</f>
        <v>998456.99</v>
      </c>
    </row>
    <row r="393" spans="1:13" ht="9.9" customHeight="1" x14ac:dyDescent="0.3">
      <c r="A393" s="101" t="s">
        <v>1039</v>
      </c>
      <c r="B393" s="104" t="s">
        <v>372</v>
      </c>
      <c r="C393" s="102" t="s">
        <v>1038</v>
      </c>
      <c r="D393" s="103"/>
      <c r="E393" s="103"/>
      <c r="F393" s="103"/>
      <c r="G393" s="103"/>
      <c r="H393" s="103"/>
      <c r="I393" s="102">
        <v>3286430.09</v>
      </c>
      <c r="J393" s="102">
        <v>500</v>
      </c>
      <c r="K393" s="102">
        <v>998956.99</v>
      </c>
      <c r="L393" s="113">
        <v>4284887.08</v>
      </c>
      <c r="M393" s="102">
        <f t="shared" si="12"/>
        <v>998456.99</v>
      </c>
    </row>
    <row r="394" spans="1:13" ht="9.9" customHeight="1" x14ac:dyDescent="0.3">
      <c r="A394" s="101" t="s">
        <v>1040</v>
      </c>
      <c r="B394" s="105" t="s">
        <v>372</v>
      </c>
      <c r="C394" s="106"/>
      <c r="D394" s="102" t="s">
        <v>1038</v>
      </c>
      <c r="E394" s="103"/>
      <c r="F394" s="103"/>
      <c r="G394" s="103"/>
      <c r="H394" s="103"/>
      <c r="I394" s="102">
        <v>3286430.09</v>
      </c>
      <c r="J394" s="102">
        <v>500</v>
      </c>
      <c r="K394" s="102">
        <v>998956.99</v>
      </c>
      <c r="L394" s="113">
        <v>4284887.08</v>
      </c>
      <c r="M394" s="102">
        <f t="shared" si="12"/>
        <v>998456.99</v>
      </c>
    </row>
    <row r="395" spans="1:13" ht="9.9" customHeight="1" x14ac:dyDescent="0.3">
      <c r="A395" s="101" t="s">
        <v>1041</v>
      </c>
      <c r="B395" s="105" t="s">
        <v>372</v>
      </c>
      <c r="C395" s="106"/>
      <c r="D395" s="106"/>
      <c r="E395" s="102" t="s">
        <v>1042</v>
      </c>
      <c r="F395" s="103"/>
      <c r="G395" s="103"/>
      <c r="H395" s="103"/>
      <c r="I395" s="102">
        <v>2951802.91</v>
      </c>
      <c r="J395" s="102">
        <v>0</v>
      </c>
      <c r="K395" s="102">
        <v>922578.03</v>
      </c>
      <c r="L395" s="113">
        <v>3874380.94</v>
      </c>
      <c r="M395" s="102">
        <f t="shared" si="12"/>
        <v>922578.03</v>
      </c>
    </row>
    <row r="396" spans="1:13" ht="9.9" customHeight="1" x14ac:dyDescent="0.3">
      <c r="A396" s="101" t="s">
        <v>1043</v>
      </c>
      <c r="B396" s="105" t="s">
        <v>372</v>
      </c>
      <c r="C396" s="106"/>
      <c r="D396" s="106"/>
      <c r="E396" s="106"/>
      <c r="F396" s="102" t="s">
        <v>1042</v>
      </c>
      <c r="G396" s="103"/>
      <c r="H396" s="103"/>
      <c r="I396" s="102">
        <v>2951802.91</v>
      </c>
      <c r="J396" s="102">
        <v>0</v>
      </c>
      <c r="K396" s="102">
        <v>922578.03</v>
      </c>
      <c r="L396" s="113">
        <v>3874380.94</v>
      </c>
      <c r="M396" s="102">
        <f t="shared" si="12"/>
        <v>922578.03</v>
      </c>
    </row>
    <row r="397" spans="1:13" ht="9.9" customHeight="1" x14ac:dyDescent="0.3">
      <c r="A397" s="107" t="s">
        <v>1044</v>
      </c>
      <c r="B397" s="105" t="s">
        <v>372</v>
      </c>
      <c r="C397" s="106"/>
      <c r="D397" s="106"/>
      <c r="E397" s="106"/>
      <c r="F397" s="106"/>
      <c r="G397" s="108" t="s">
        <v>666</v>
      </c>
      <c r="H397" s="109"/>
      <c r="I397" s="108">
        <v>2951802.91</v>
      </c>
      <c r="J397" s="108">
        <v>0</v>
      </c>
      <c r="K397" s="108">
        <v>922578.03</v>
      </c>
      <c r="L397" s="114">
        <v>3874380.94</v>
      </c>
      <c r="M397" s="108">
        <f t="shared" si="12"/>
        <v>922578.03</v>
      </c>
    </row>
    <row r="398" spans="1:13" ht="9.9" customHeight="1" x14ac:dyDescent="0.3">
      <c r="A398" s="110" t="s">
        <v>372</v>
      </c>
      <c r="B398" s="105" t="s">
        <v>372</v>
      </c>
      <c r="C398" s="106"/>
      <c r="D398" s="106"/>
      <c r="E398" s="106"/>
      <c r="F398" s="106"/>
      <c r="G398" s="111" t="s">
        <v>372</v>
      </c>
      <c r="H398" s="112"/>
      <c r="I398" s="112"/>
      <c r="J398" s="112"/>
      <c r="K398" s="112"/>
      <c r="L398" s="115"/>
      <c r="M398" s="112"/>
    </row>
    <row r="399" spans="1:13" ht="9.9" customHeight="1" x14ac:dyDescent="0.3">
      <c r="A399" s="101" t="s">
        <v>1045</v>
      </c>
      <c r="B399" s="105" t="s">
        <v>372</v>
      </c>
      <c r="C399" s="106"/>
      <c r="D399" s="106"/>
      <c r="E399" s="102" t="s">
        <v>1046</v>
      </c>
      <c r="F399" s="103"/>
      <c r="G399" s="103"/>
      <c r="H399" s="103"/>
      <c r="I399" s="102">
        <v>202968.53</v>
      </c>
      <c r="J399" s="102">
        <v>500</v>
      </c>
      <c r="K399" s="102">
        <v>23626.21</v>
      </c>
      <c r="L399" s="113">
        <v>226094.74</v>
      </c>
      <c r="M399" s="102">
        <f>K399-J399</f>
        <v>23126.21</v>
      </c>
    </row>
    <row r="400" spans="1:13" ht="9.9" customHeight="1" x14ac:dyDescent="0.3">
      <c r="A400" s="101" t="s">
        <v>1047</v>
      </c>
      <c r="B400" s="105" t="s">
        <v>372</v>
      </c>
      <c r="C400" s="106"/>
      <c r="D400" s="106"/>
      <c r="E400" s="106"/>
      <c r="F400" s="102" t="s">
        <v>1048</v>
      </c>
      <c r="G400" s="103"/>
      <c r="H400" s="103"/>
      <c r="I400" s="102">
        <v>9953.93</v>
      </c>
      <c r="J400" s="102">
        <v>500</v>
      </c>
      <c r="K400" s="102">
        <v>0</v>
      </c>
      <c r="L400" s="113">
        <v>9453.93</v>
      </c>
      <c r="M400" s="102">
        <f>K400-J400</f>
        <v>-500</v>
      </c>
    </row>
    <row r="401" spans="1:13" ht="9.9" customHeight="1" x14ac:dyDescent="0.3">
      <c r="A401" s="107" t="s">
        <v>1049</v>
      </c>
      <c r="B401" s="105" t="s">
        <v>372</v>
      </c>
      <c r="C401" s="106"/>
      <c r="D401" s="106"/>
      <c r="E401" s="106"/>
      <c r="F401" s="106"/>
      <c r="G401" s="108" t="s">
        <v>879</v>
      </c>
      <c r="H401" s="109"/>
      <c r="I401" s="108">
        <v>1500</v>
      </c>
      <c r="J401" s="108">
        <v>500</v>
      </c>
      <c r="K401" s="108">
        <v>0</v>
      </c>
      <c r="L401" s="114">
        <v>1000</v>
      </c>
      <c r="M401" s="108">
        <f>K401-J401</f>
        <v>-500</v>
      </c>
    </row>
    <row r="402" spans="1:13" ht="9.9" customHeight="1" x14ac:dyDescent="0.3">
      <c r="A402" s="107" t="s">
        <v>1050</v>
      </c>
      <c r="B402" s="105" t="s">
        <v>372</v>
      </c>
      <c r="C402" s="106"/>
      <c r="D402" s="106"/>
      <c r="E402" s="106"/>
      <c r="F402" s="106"/>
      <c r="G402" s="108" t="s">
        <v>1051</v>
      </c>
      <c r="H402" s="109"/>
      <c r="I402" s="108">
        <v>353.93</v>
      </c>
      <c r="J402" s="108">
        <v>0</v>
      </c>
      <c r="K402" s="108">
        <v>0</v>
      </c>
      <c r="L402" s="114">
        <v>353.93</v>
      </c>
      <c r="M402" s="108">
        <f>K402-J402</f>
        <v>0</v>
      </c>
    </row>
    <row r="403" spans="1:13" ht="9.9" customHeight="1" x14ac:dyDescent="0.3">
      <c r="A403" s="107" t="s">
        <v>1054</v>
      </c>
      <c r="B403" s="105" t="s">
        <v>372</v>
      </c>
      <c r="C403" s="106"/>
      <c r="D403" s="106"/>
      <c r="E403" s="106"/>
      <c r="F403" s="106"/>
      <c r="G403" s="108" t="s">
        <v>1091</v>
      </c>
      <c r="H403" s="109"/>
      <c r="I403" s="108">
        <v>8100</v>
      </c>
      <c r="J403" s="108">
        <v>0</v>
      </c>
      <c r="K403" s="108">
        <v>0</v>
      </c>
      <c r="L403" s="114">
        <v>8100</v>
      </c>
      <c r="M403" s="108">
        <f>K403-J403</f>
        <v>0</v>
      </c>
    </row>
    <row r="404" spans="1:13" ht="9.9" customHeight="1" x14ac:dyDescent="0.3">
      <c r="A404" s="110" t="s">
        <v>372</v>
      </c>
      <c r="B404" s="105" t="s">
        <v>372</v>
      </c>
      <c r="C404" s="106"/>
      <c r="D404" s="106"/>
      <c r="E404" s="106"/>
      <c r="F404" s="106"/>
      <c r="G404" s="111" t="s">
        <v>372</v>
      </c>
      <c r="H404" s="112"/>
      <c r="I404" s="112"/>
      <c r="J404" s="112"/>
      <c r="K404" s="112"/>
      <c r="L404" s="115"/>
      <c r="M404" s="112"/>
    </row>
    <row r="405" spans="1:13" ht="9.9" customHeight="1" x14ac:dyDescent="0.3">
      <c r="A405" s="101" t="s">
        <v>1056</v>
      </c>
      <c r="B405" s="105" t="s">
        <v>372</v>
      </c>
      <c r="C405" s="106"/>
      <c r="D405" s="106"/>
      <c r="E405" s="106"/>
      <c r="F405" s="102" t="s">
        <v>1057</v>
      </c>
      <c r="G405" s="103"/>
      <c r="H405" s="103"/>
      <c r="I405" s="102">
        <v>39720</v>
      </c>
      <c r="J405" s="102">
        <v>0</v>
      </c>
      <c r="K405" s="102">
        <v>665</v>
      </c>
      <c r="L405" s="113">
        <v>40385</v>
      </c>
      <c r="M405" s="102">
        <f>K405-J405</f>
        <v>665</v>
      </c>
    </row>
    <row r="406" spans="1:13" ht="9.9" customHeight="1" x14ac:dyDescent="0.3">
      <c r="A406" s="107" t="s">
        <v>1058</v>
      </c>
      <c r="B406" s="105" t="s">
        <v>372</v>
      </c>
      <c r="C406" s="106"/>
      <c r="D406" s="106"/>
      <c r="E406" s="106"/>
      <c r="F406" s="106"/>
      <c r="G406" s="108" t="s">
        <v>1059</v>
      </c>
      <c r="H406" s="109"/>
      <c r="I406" s="108">
        <v>39720</v>
      </c>
      <c r="J406" s="108">
        <v>0</v>
      </c>
      <c r="K406" s="108">
        <v>665</v>
      </c>
      <c r="L406" s="114">
        <v>40385</v>
      </c>
      <c r="M406" s="108">
        <f>K406-J406</f>
        <v>665</v>
      </c>
    </row>
    <row r="407" spans="1:13" ht="9.9" customHeight="1" x14ac:dyDescent="0.3">
      <c r="A407" s="110" t="s">
        <v>372</v>
      </c>
      <c r="B407" s="105" t="s">
        <v>372</v>
      </c>
      <c r="C407" s="106"/>
      <c r="D407" s="106"/>
      <c r="E407" s="106"/>
      <c r="F407" s="106"/>
      <c r="G407" s="111" t="s">
        <v>372</v>
      </c>
      <c r="H407" s="112"/>
      <c r="I407" s="112"/>
      <c r="J407" s="112"/>
      <c r="K407" s="112"/>
      <c r="L407" s="115"/>
      <c r="M407" s="112"/>
    </row>
    <row r="408" spans="1:13" ht="9.9" customHeight="1" x14ac:dyDescent="0.3">
      <c r="A408" s="101" t="s">
        <v>1060</v>
      </c>
      <c r="B408" s="105" t="s">
        <v>372</v>
      </c>
      <c r="C408" s="106"/>
      <c r="D408" s="106"/>
      <c r="E408" s="106"/>
      <c r="F408" s="102" t="s">
        <v>1061</v>
      </c>
      <c r="G408" s="103"/>
      <c r="H408" s="103"/>
      <c r="I408" s="102">
        <v>153294.6</v>
      </c>
      <c r="J408" s="102">
        <v>0</v>
      </c>
      <c r="K408" s="102">
        <v>22961.21</v>
      </c>
      <c r="L408" s="113">
        <v>176255.81</v>
      </c>
      <c r="M408" s="102">
        <f>K408-J408</f>
        <v>22961.21</v>
      </c>
    </row>
    <row r="409" spans="1:13" ht="9.9" customHeight="1" x14ac:dyDescent="0.3">
      <c r="A409" s="107" t="s">
        <v>1062</v>
      </c>
      <c r="B409" s="105" t="s">
        <v>372</v>
      </c>
      <c r="C409" s="106"/>
      <c r="D409" s="106"/>
      <c r="E409" s="106"/>
      <c r="F409" s="106"/>
      <c r="G409" s="108" t="s">
        <v>1063</v>
      </c>
      <c r="H409" s="109"/>
      <c r="I409" s="108">
        <v>153294.6</v>
      </c>
      <c r="J409" s="108">
        <v>0</v>
      </c>
      <c r="K409" s="108">
        <v>22961.21</v>
      </c>
      <c r="L409" s="114">
        <v>176255.81</v>
      </c>
      <c r="M409" s="108">
        <f>K409-J409</f>
        <v>22961.21</v>
      </c>
    </row>
    <row r="410" spans="1:13" ht="9.9" customHeight="1" x14ac:dyDescent="0.3">
      <c r="A410" s="110" t="s">
        <v>372</v>
      </c>
      <c r="B410" s="105" t="s">
        <v>372</v>
      </c>
      <c r="C410" s="106"/>
      <c r="D410" s="106"/>
      <c r="E410" s="106"/>
      <c r="F410" s="106"/>
      <c r="G410" s="111" t="s">
        <v>372</v>
      </c>
      <c r="H410" s="112"/>
      <c r="I410" s="112"/>
      <c r="J410" s="112"/>
      <c r="K410" s="112"/>
      <c r="L410" s="115"/>
      <c r="M410" s="112"/>
    </row>
    <row r="411" spans="1:13" ht="9.9" customHeight="1" x14ac:dyDescent="0.3">
      <c r="A411" s="101" t="s">
        <v>1064</v>
      </c>
      <c r="B411" s="105" t="s">
        <v>372</v>
      </c>
      <c r="C411" s="106"/>
      <c r="D411" s="106"/>
      <c r="E411" s="102" t="s">
        <v>1065</v>
      </c>
      <c r="F411" s="103"/>
      <c r="G411" s="103"/>
      <c r="H411" s="103"/>
      <c r="I411" s="102">
        <v>59162.65</v>
      </c>
      <c r="J411" s="102">
        <v>0</v>
      </c>
      <c r="K411" s="102">
        <v>25859.15</v>
      </c>
      <c r="L411" s="113">
        <v>85021.8</v>
      </c>
      <c r="M411" s="102">
        <f>K411-J411</f>
        <v>25859.15</v>
      </c>
    </row>
    <row r="412" spans="1:13" ht="9.9" customHeight="1" x14ac:dyDescent="0.3">
      <c r="A412" s="101" t="s">
        <v>1066</v>
      </c>
      <c r="B412" s="105" t="s">
        <v>372</v>
      </c>
      <c r="C412" s="106"/>
      <c r="D412" s="106"/>
      <c r="E412" s="106"/>
      <c r="F412" s="102" t="s">
        <v>1065</v>
      </c>
      <c r="G412" s="103"/>
      <c r="H412" s="103"/>
      <c r="I412" s="102">
        <v>59162.65</v>
      </c>
      <c r="J412" s="102">
        <v>0</v>
      </c>
      <c r="K412" s="102">
        <v>25859.15</v>
      </c>
      <c r="L412" s="113">
        <v>85021.8</v>
      </c>
      <c r="M412" s="102">
        <f>K412-J412</f>
        <v>25859.15</v>
      </c>
    </row>
    <row r="413" spans="1:13" ht="9.9" customHeight="1" x14ac:dyDescent="0.3">
      <c r="A413" s="107" t="s">
        <v>1067</v>
      </c>
      <c r="B413" s="105" t="s">
        <v>372</v>
      </c>
      <c r="C413" s="106"/>
      <c r="D413" s="106"/>
      <c r="E413" s="106"/>
      <c r="F413" s="106"/>
      <c r="G413" s="108" t="s">
        <v>1068</v>
      </c>
      <c r="H413" s="109"/>
      <c r="I413" s="108">
        <v>59074.2</v>
      </c>
      <c r="J413" s="108">
        <v>0</v>
      </c>
      <c r="K413" s="108">
        <v>24960.75</v>
      </c>
      <c r="L413" s="114">
        <v>84034.95</v>
      </c>
      <c r="M413" s="108">
        <f>K413-J413</f>
        <v>24960.75</v>
      </c>
    </row>
    <row r="414" spans="1:13" ht="9.9" customHeight="1" x14ac:dyDescent="0.3">
      <c r="A414" s="107" t="s">
        <v>1069</v>
      </c>
      <c r="B414" s="105" t="s">
        <v>372</v>
      </c>
      <c r="C414" s="106"/>
      <c r="D414" s="106"/>
      <c r="E414" s="106"/>
      <c r="F414" s="106"/>
      <c r="G414" s="108" t="s">
        <v>1070</v>
      </c>
      <c r="H414" s="109"/>
      <c r="I414" s="108">
        <v>88.45</v>
      </c>
      <c r="J414" s="108">
        <v>0</v>
      </c>
      <c r="K414" s="108">
        <v>98.4</v>
      </c>
      <c r="L414" s="114">
        <v>186.85</v>
      </c>
      <c r="M414" s="108">
        <f>K414-J414</f>
        <v>98.4</v>
      </c>
    </row>
    <row r="415" spans="1:13" ht="9.9" customHeight="1" x14ac:dyDescent="0.3">
      <c r="A415" s="107" t="s">
        <v>1071</v>
      </c>
      <c r="B415" s="105" t="s">
        <v>372</v>
      </c>
      <c r="C415" s="106"/>
      <c r="D415" s="106"/>
      <c r="E415" s="106"/>
      <c r="F415" s="106"/>
      <c r="G415" s="108" t="s">
        <v>1072</v>
      </c>
      <c r="H415" s="109"/>
      <c r="I415" s="108">
        <v>0</v>
      </c>
      <c r="J415" s="108">
        <v>0</v>
      </c>
      <c r="K415" s="108">
        <v>800</v>
      </c>
      <c r="L415" s="114">
        <v>800</v>
      </c>
      <c r="M415" s="108">
        <f>K415-J415</f>
        <v>800</v>
      </c>
    </row>
    <row r="416" spans="1:13" ht="9.9" customHeight="1" x14ac:dyDescent="0.3">
      <c r="A416" s="110" t="s">
        <v>372</v>
      </c>
      <c r="B416" s="105" t="s">
        <v>372</v>
      </c>
      <c r="C416" s="106"/>
      <c r="D416" s="106"/>
      <c r="E416" s="106"/>
      <c r="F416" s="106"/>
      <c r="G416" s="111" t="s">
        <v>372</v>
      </c>
      <c r="H416" s="112"/>
      <c r="I416" s="112"/>
      <c r="J416" s="112"/>
      <c r="K416" s="112"/>
      <c r="L416" s="115"/>
      <c r="M416" s="112"/>
    </row>
    <row r="417" spans="1:13" ht="9.9" customHeight="1" x14ac:dyDescent="0.3">
      <c r="A417" s="101" t="s">
        <v>1073</v>
      </c>
      <c r="B417" s="105" t="s">
        <v>372</v>
      </c>
      <c r="C417" s="106"/>
      <c r="D417" s="106"/>
      <c r="E417" s="102" t="s">
        <v>1074</v>
      </c>
      <c r="F417" s="103"/>
      <c r="G417" s="103"/>
      <c r="H417" s="103"/>
      <c r="I417" s="102">
        <v>27.06</v>
      </c>
      <c r="J417" s="102">
        <v>0</v>
      </c>
      <c r="K417" s="102">
        <v>0</v>
      </c>
      <c r="L417" s="113">
        <v>27.06</v>
      </c>
      <c r="M417" s="102">
        <f>K417-J417</f>
        <v>0</v>
      </c>
    </row>
    <row r="418" spans="1:13" ht="9.9" customHeight="1" x14ac:dyDescent="0.3">
      <c r="A418" s="101" t="s">
        <v>1075</v>
      </c>
      <c r="B418" s="105" t="s">
        <v>372</v>
      </c>
      <c r="C418" s="106"/>
      <c r="D418" s="106"/>
      <c r="E418" s="106"/>
      <c r="F418" s="102" t="s">
        <v>1076</v>
      </c>
      <c r="G418" s="103"/>
      <c r="H418" s="103"/>
      <c r="I418" s="102">
        <v>27.06</v>
      </c>
      <c r="J418" s="102">
        <v>0</v>
      </c>
      <c r="K418" s="102">
        <v>0</v>
      </c>
      <c r="L418" s="113">
        <v>27.06</v>
      </c>
      <c r="M418" s="102">
        <f>K418-J418</f>
        <v>0</v>
      </c>
    </row>
    <row r="419" spans="1:13" ht="9.9" customHeight="1" x14ac:dyDescent="0.3">
      <c r="A419" s="107" t="s">
        <v>1077</v>
      </c>
      <c r="B419" s="105" t="s">
        <v>372</v>
      </c>
      <c r="C419" s="106"/>
      <c r="D419" s="106"/>
      <c r="E419" s="106"/>
      <c r="F419" s="106"/>
      <c r="G419" s="108" t="s">
        <v>1078</v>
      </c>
      <c r="H419" s="109"/>
      <c r="I419" s="108">
        <v>27.06</v>
      </c>
      <c r="J419" s="108">
        <v>0</v>
      </c>
      <c r="K419" s="108">
        <v>0</v>
      </c>
      <c r="L419" s="114">
        <v>27.06</v>
      </c>
      <c r="M419" s="108">
        <f>K419-J419</f>
        <v>0</v>
      </c>
    </row>
    <row r="420" spans="1:13" ht="9.9" customHeight="1" x14ac:dyDescent="0.3">
      <c r="A420" s="110" t="s">
        <v>372</v>
      </c>
      <c r="B420" s="105" t="s">
        <v>372</v>
      </c>
      <c r="C420" s="106"/>
      <c r="D420" s="106"/>
      <c r="E420" s="106"/>
      <c r="F420" s="106"/>
      <c r="G420" s="111" t="s">
        <v>372</v>
      </c>
      <c r="H420" s="112"/>
      <c r="I420" s="112"/>
      <c r="J420" s="112"/>
      <c r="K420" s="112"/>
      <c r="L420" s="115"/>
      <c r="M420" s="112"/>
    </row>
    <row r="421" spans="1:13" ht="9.9" customHeight="1" x14ac:dyDescent="0.3">
      <c r="A421" s="101" t="s">
        <v>1079</v>
      </c>
      <c r="B421" s="105" t="s">
        <v>372</v>
      </c>
      <c r="C421" s="106"/>
      <c r="D421" s="106"/>
      <c r="E421" s="102" t="s">
        <v>1080</v>
      </c>
      <c r="F421" s="103"/>
      <c r="G421" s="103"/>
      <c r="H421" s="103"/>
      <c r="I421" s="102">
        <v>159.30000000000001</v>
      </c>
      <c r="J421" s="102">
        <v>0</v>
      </c>
      <c r="K421" s="102">
        <v>0</v>
      </c>
      <c r="L421" s="113">
        <v>159.30000000000001</v>
      </c>
      <c r="M421" s="102">
        <f>K421-J421</f>
        <v>0</v>
      </c>
    </row>
    <row r="422" spans="1:13" ht="9.9" customHeight="1" x14ac:dyDescent="0.3">
      <c r="A422" s="101" t="s">
        <v>1081</v>
      </c>
      <c r="B422" s="105" t="s">
        <v>372</v>
      </c>
      <c r="C422" s="106"/>
      <c r="D422" s="106"/>
      <c r="E422" s="106"/>
      <c r="F422" s="102" t="s">
        <v>1080</v>
      </c>
      <c r="G422" s="103"/>
      <c r="H422" s="103"/>
      <c r="I422" s="102">
        <v>159.30000000000001</v>
      </c>
      <c r="J422" s="102">
        <v>0</v>
      </c>
      <c r="K422" s="102">
        <v>0</v>
      </c>
      <c r="L422" s="113">
        <v>159.30000000000001</v>
      </c>
      <c r="M422" s="102">
        <f>K422-J422</f>
        <v>0</v>
      </c>
    </row>
    <row r="423" spans="1:13" ht="9.9" customHeight="1" x14ac:dyDescent="0.3">
      <c r="A423" s="107" t="s">
        <v>1082</v>
      </c>
      <c r="B423" s="105" t="s">
        <v>372</v>
      </c>
      <c r="C423" s="106"/>
      <c r="D423" s="106"/>
      <c r="E423" s="106"/>
      <c r="F423" s="106"/>
      <c r="G423" s="108" t="s">
        <v>1083</v>
      </c>
      <c r="H423" s="109"/>
      <c r="I423" s="108">
        <v>159.30000000000001</v>
      </c>
      <c r="J423" s="108">
        <v>0</v>
      </c>
      <c r="K423" s="108">
        <v>0</v>
      </c>
      <c r="L423" s="114">
        <v>159.30000000000001</v>
      </c>
      <c r="M423" s="108">
        <f>K423-J423</f>
        <v>0</v>
      </c>
    </row>
    <row r="424" spans="1:13" ht="9.9" customHeight="1" x14ac:dyDescent="0.3">
      <c r="A424" s="110" t="s">
        <v>372</v>
      </c>
      <c r="B424" s="105" t="s">
        <v>372</v>
      </c>
      <c r="C424" s="106"/>
      <c r="D424" s="106"/>
      <c r="E424" s="106"/>
      <c r="F424" s="106"/>
      <c r="G424" s="111" t="s">
        <v>372</v>
      </c>
      <c r="H424" s="112"/>
      <c r="I424" s="112"/>
      <c r="J424" s="112"/>
      <c r="K424" s="112"/>
      <c r="L424" s="115"/>
      <c r="M424" s="112"/>
    </row>
    <row r="425" spans="1:13" ht="9.9" customHeight="1" x14ac:dyDescent="0.3">
      <c r="A425" s="101" t="s">
        <v>1084</v>
      </c>
      <c r="B425" s="105" t="s">
        <v>372</v>
      </c>
      <c r="C425" s="106"/>
      <c r="D425" s="106"/>
      <c r="E425" s="102" t="s">
        <v>1027</v>
      </c>
      <c r="F425" s="103"/>
      <c r="G425" s="103"/>
      <c r="H425" s="103"/>
      <c r="I425" s="102">
        <v>72309.64</v>
      </c>
      <c r="J425" s="102">
        <v>0</v>
      </c>
      <c r="K425" s="102">
        <v>26893.599999999999</v>
      </c>
      <c r="L425" s="113">
        <v>99203.24</v>
      </c>
      <c r="M425" s="102">
        <f>K425-J425</f>
        <v>26893.599999999999</v>
      </c>
    </row>
    <row r="426" spans="1:13" ht="9.9" customHeight="1" x14ac:dyDescent="0.3">
      <c r="A426" s="101" t="s">
        <v>1085</v>
      </c>
      <c r="B426" s="105" t="s">
        <v>372</v>
      </c>
      <c r="C426" s="106"/>
      <c r="D426" s="106"/>
      <c r="E426" s="106"/>
      <c r="F426" s="102" t="s">
        <v>1027</v>
      </c>
      <c r="G426" s="103"/>
      <c r="H426" s="103"/>
      <c r="I426" s="102">
        <v>72309.64</v>
      </c>
      <c r="J426" s="102">
        <v>0</v>
      </c>
      <c r="K426" s="102">
        <v>26893.599999999999</v>
      </c>
      <c r="L426" s="113">
        <v>99203.24</v>
      </c>
      <c r="M426" s="102">
        <f>K426-J426</f>
        <v>26893.599999999999</v>
      </c>
    </row>
    <row r="427" spans="1:13" ht="9.9" customHeight="1" x14ac:dyDescent="0.3">
      <c r="A427" s="107" t="s">
        <v>1086</v>
      </c>
      <c r="B427" s="105" t="s">
        <v>372</v>
      </c>
      <c r="C427" s="106"/>
      <c r="D427" s="106"/>
      <c r="E427" s="106"/>
      <c r="F427" s="106"/>
      <c r="G427" s="108" t="s">
        <v>1032</v>
      </c>
      <c r="H427" s="109"/>
      <c r="I427" s="108">
        <v>72309.64</v>
      </c>
      <c r="J427" s="108">
        <v>0</v>
      </c>
      <c r="K427" s="108">
        <v>26893.599999999999</v>
      </c>
      <c r="L427" s="114">
        <v>99203.24</v>
      </c>
      <c r="M427" s="108">
        <f>K427-J427</f>
        <v>26893.599999999999</v>
      </c>
    </row>
  </sheetData>
  <mergeCells count="1">
    <mergeCell ref="B1:H1"/>
  </mergeCells>
  <pageMargins left="0.3611111111111111" right="0.3611111111111111" top="0.3611111111111111" bottom="0.3611111111111111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422"/>
  <sheetViews>
    <sheetView zoomScale="130" zoomScaleNormal="130" workbookViewId="0">
      <selection activeCell="L60" sqref="L60:L63"/>
    </sheetView>
  </sheetViews>
  <sheetFormatPr defaultRowHeight="14.4" x14ac:dyDescent="0.3"/>
  <cols>
    <col min="1" max="1" width="12.33203125" style="92" customWidth="1"/>
    <col min="2" max="2" width="2.33203125" style="92" customWidth="1"/>
    <col min="3" max="6" width="1.33203125" style="92" customWidth="1"/>
    <col min="7" max="7" width="42.88671875" style="92" bestFit="1" customWidth="1"/>
    <col min="8" max="8" width="13" style="92" bestFit="1" customWidth="1"/>
    <col min="9" max="10" width="11.44140625" style="92" bestFit="1" customWidth="1"/>
    <col min="11" max="12" width="13" style="92" bestFit="1" customWidth="1"/>
    <col min="13" max="256" width="9.109375" style="92"/>
    <col min="257" max="257" width="12.33203125" style="92" customWidth="1"/>
    <col min="258" max="258" width="2.33203125" style="92" customWidth="1"/>
    <col min="259" max="262" width="1.33203125" style="92" customWidth="1"/>
    <col min="263" max="263" width="31.109375" style="92" customWidth="1"/>
    <col min="264" max="264" width="13" style="92" bestFit="1" customWidth="1"/>
    <col min="265" max="266" width="11.44140625" style="92" bestFit="1" customWidth="1"/>
    <col min="267" max="267" width="13" style="92" bestFit="1" customWidth="1"/>
    <col min="268" max="512" width="9.109375" style="92"/>
    <col min="513" max="513" width="12.33203125" style="92" customWidth="1"/>
    <col min="514" max="514" width="2.33203125" style="92" customWidth="1"/>
    <col min="515" max="518" width="1.33203125" style="92" customWidth="1"/>
    <col min="519" max="519" width="31.109375" style="92" customWidth="1"/>
    <col min="520" max="520" width="13" style="92" bestFit="1" customWidth="1"/>
    <col min="521" max="522" width="11.44140625" style="92" bestFit="1" customWidth="1"/>
    <col min="523" max="523" width="13" style="92" bestFit="1" customWidth="1"/>
    <col min="524" max="768" width="9.109375" style="92"/>
    <col min="769" max="769" width="12.33203125" style="92" customWidth="1"/>
    <col min="770" max="770" width="2.33203125" style="92" customWidth="1"/>
    <col min="771" max="774" width="1.33203125" style="92" customWidth="1"/>
    <col min="775" max="775" width="31.109375" style="92" customWidth="1"/>
    <col min="776" max="776" width="13" style="92" bestFit="1" customWidth="1"/>
    <col min="777" max="778" width="11.44140625" style="92" bestFit="1" customWidth="1"/>
    <col min="779" max="779" width="13" style="92" bestFit="1" customWidth="1"/>
    <col min="780" max="1024" width="9.109375" style="92"/>
    <col min="1025" max="1025" width="12.33203125" style="92" customWidth="1"/>
    <col min="1026" max="1026" width="2.33203125" style="92" customWidth="1"/>
    <col min="1027" max="1030" width="1.33203125" style="92" customWidth="1"/>
    <col min="1031" max="1031" width="31.109375" style="92" customWidth="1"/>
    <col min="1032" max="1032" width="13" style="92" bestFit="1" customWidth="1"/>
    <col min="1033" max="1034" width="11.44140625" style="92" bestFit="1" customWidth="1"/>
    <col min="1035" max="1035" width="13" style="92" bestFit="1" customWidth="1"/>
    <col min="1036" max="1280" width="9.109375" style="92"/>
    <col min="1281" max="1281" width="12.33203125" style="92" customWidth="1"/>
    <col min="1282" max="1282" width="2.33203125" style="92" customWidth="1"/>
    <col min="1283" max="1286" width="1.33203125" style="92" customWidth="1"/>
    <col min="1287" max="1287" width="31.109375" style="92" customWidth="1"/>
    <col min="1288" max="1288" width="13" style="92" bestFit="1" customWidth="1"/>
    <col min="1289" max="1290" width="11.44140625" style="92" bestFit="1" customWidth="1"/>
    <col min="1291" max="1291" width="13" style="92" bestFit="1" customWidth="1"/>
    <col min="1292" max="1536" width="9.109375" style="92"/>
    <col min="1537" max="1537" width="12.33203125" style="92" customWidth="1"/>
    <col min="1538" max="1538" width="2.33203125" style="92" customWidth="1"/>
    <col min="1539" max="1542" width="1.33203125" style="92" customWidth="1"/>
    <col min="1543" max="1543" width="31.109375" style="92" customWidth="1"/>
    <col min="1544" max="1544" width="13" style="92" bestFit="1" customWidth="1"/>
    <col min="1545" max="1546" width="11.44140625" style="92" bestFit="1" customWidth="1"/>
    <col min="1547" max="1547" width="13" style="92" bestFit="1" customWidth="1"/>
    <col min="1548" max="1792" width="9.109375" style="92"/>
    <col min="1793" max="1793" width="12.33203125" style="92" customWidth="1"/>
    <col min="1794" max="1794" width="2.33203125" style="92" customWidth="1"/>
    <col min="1795" max="1798" width="1.33203125" style="92" customWidth="1"/>
    <col min="1799" max="1799" width="31.109375" style="92" customWidth="1"/>
    <col min="1800" max="1800" width="13" style="92" bestFit="1" customWidth="1"/>
    <col min="1801" max="1802" width="11.44140625" style="92" bestFit="1" customWidth="1"/>
    <col min="1803" max="1803" width="13" style="92" bestFit="1" customWidth="1"/>
    <col min="1804" max="2048" width="9.109375" style="92"/>
    <col min="2049" max="2049" width="12.33203125" style="92" customWidth="1"/>
    <col min="2050" max="2050" width="2.33203125" style="92" customWidth="1"/>
    <col min="2051" max="2054" width="1.33203125" style="92" customWidth="1"/>
    <col min="2055" max="2055" width="31.109375" style="92" customWidth="1"/>
    <col min="2056" max="2056" width="13" style="92" bestFit="1" customWidth="1"/>
    <col min="2057" max="2058" width="11.44140625" style="92" bestFit="1" customWidth="1"/>
    <col min="2059" max="2059" width="13" style="92" bestFit="1" customWidth="1"/>
    <col min="2060" max="2304" width="9.109375" style="92"/>
    <col min="2305" max="2305" width="12.33203125" style="92" customWidth="1"/>
    <col min="2306" max="2306" width="2.33203125" style="92" customWidth="1"/>
    <col min="2307" max="2310" width="1.33203125" style="92" customWidth="1"/>
    <col min="2311" max="2311" width="31.109375" style="92" customWidth="1"/>
    <col min="2312" max="2312" width="13" style="92" bestFit="1" customWidth="1"/>
    <col min="2313" max="2314" width="11.44140625" style="92" bestFit="1" customWidth="1"/>
    <col min="2315" max="2315" width="13" style="92" bestFit="1" customWidth="1"/>
    <col min="2316" max="2560" width="9.109375" style="92"/>
    <col min="2561" max="2561" width="12.33203125" style="92" customWidth="1"/>
    <col min="2562" max="2562" width="2.33203125" style="92" customWidth="1"/>
    <col min="2563" max="2566" width="1.33203125" style="92" customWidth="1"/>
    <col min="2567" max="2567" width="31.109375" style="92" customWidth="1"/>
    <col min="2568" max="2568" width="13" style="92" bestFit="1" customWidth="1"/>
    <col min="2569" max="2570" width="11.44140625" style="92" bestFit="1" customWidth="1"/>
    <col min="2571" max="2571" width="13" style="92" bestFit="1" customWidth="1"/>
    <col min="2572" max="2816" width="9.109375" style="92"/>
    <col min="2817" max="2817" width="12.33203125" style="92" customWidth="1"/>
    <col min="2818" max="2818" width="2.33203125" style="92" customWidth="1"/>
    <col min="2819" max="2822" width="1.33203125" style="92" customWidth="1"/>
    <col min="2823" max="2823" width="31.109375" style="92" customWidth="1"/>
    <col min="2824" max="2824" width="13" style="92" bestFit="1" customWidth="1"/>
    <col min="2825" max="2826" width="11.44140625" style="92" bestFit="1" customWidth="1"/>
    <col min="2827" max="2827" width="13" style="92" bestFit="1" customWidth="1"/>
    <col min="2828" max="3072" width="9.109375" style="92"/>
    <col min="3073" max="3073" width="12.33203125" style="92" customWidth="1"/>
    <col min="3074" max="3074" width="2.33203125" style="92" customWidth="1"/>
    <col min="3075" max="3078" width="1.33203125" style="92" customWidth="1"/>
    <col min="3079" max="3079" width="31.109375" style="92" customWidth="1"/>
    <col min="3080" max="3080" width="13" style="92" bestFit="1" customWidth="1"/>
    <col min="3081" max="3082" width="11.44140625" style="92" bestFit="1" customWidth="1"/>
    <col min="3083" max="3083" width="13" style="92" bestFit="1" customWidth="1"/>
    <col min="3084" max="3328" width="9.109375" style="92"/>
    <col min="3329" max="3329" width="12.33203125" style="92" customWidth="1"/>
    <col min="3330" max="3330" width="2.33203125" style="92" customWidth="1"/>
    <col min="3331" max="3334" width="1.33203125" style="92" customWidth="1"/>
    <col min="3335" max="3335" width="31.109375" style="92" customWidth="1"/>
    <col min="3336" max="3336" width="13" style="92" bestFit="1" customWidth="1"/>
    <col min="3337" max="3338" width="11.44140625" style="92" bestFit="1" customWidth="1"/>
    <col min="3339" max="3339" width="13" style="92" bestFit="1" customWidth="1"/>
    <col min="3340" max="3584" width="9.109375" style="92"/>
    <col min="3585" max="3585" width="12.33203125" style="92" customWidth="1"/>
    <col min="3586" max="3586" width="2.33203125" style="92" customWidth="1"/>
    <col min="3587" max="3590" width="1.33203125" style="92" customWidth="1"/>
    <col min="3591" max="3591" width="31.109375" style="92" customWidth="1"/>
    <col min="3592" max="3592" width="13" style="92" bestFit="1" customWidth="1"/>
    <col min="3593" max="3594" width="11.44140625" style="92" bestFit="1" customWidth="1"/>
    <col min="3595" max="3595" width="13" style="92" bestFit="1" customWidth="1"/>
    <col min="3596" max="3840" width="9.109375" style="92"/>
    <col min="3841" max="3841" width="12.33203125" style="92" customWidth="1"/>
    <col min="3842" max="3842" width="2.33203125" style="92" customWidth="1"/>
    <col min="3843" max="3846" width="1.33203125" style="92" customWidth="1"/>
    <col min="3847" max="3847" width="31.109375" style="92" customWidth="1"/>
    <col min="3848" max="3848" width="13" style="92" bestFit="1" customWidth="1"/>
    <col min="3849" max="3850" width="11.44140625" style="92" bestFit="1" customWidth="1"/>
    <col min="3851" max="3851" width="13" style="92" bestFit="1" customWidth="1"/>
    <col min="3852" max="4096" width="9.109375" style="92"/>
    <col min="4097" max="4097" width="12.33203125" style="92" customWidth="1"/>
    <col min="4098" max="4098" width="2.33203125" style="92" customWidth="1"/>
    <col min="4099" max="4102" width="1.33203125" style="92" customWidth="1"/>
    <col min="4103" max="4103" width="31.109375" style="92" customWidth="1"/>
    <col min="4104" max="4104" width="13" style="92" bestFit="1" customWidth="1"/>
    <col min="4105" max="4106" width="11.44140625" style="92" bestFit="1" customWidth="1"/>
    <col min="4107" max="4107" width="13" style="92" bestFit="1" customWidth="1"/>
    <col min="4108" max="4352" width="9.109375" style="92"/>
    <col min="4353" max="4353" width="12.33203125" style="92" customWidth="1"/>
    <col min="4354" max="4354" width="2.33203125" style="92" customWidth="1"/>
    <col min="4355" max="4358" width="1.33203125" style="92" customWidth="1"/>
    <col min="4359" max="4359" width="31.109375" style="92" customWidth="1"/>
    <col min="4360" max="4360" width="13" style="92" bestFit="1" customWidth="1"/>
    <col min="4361" max="4362" width="11.44140625" style="92" bestFit="1" customWidth="1"/>
    <col min="4363" max="4363" width="13" style="92" bestFit="1" customWidth="1"/>
    <col min="4364" max="4608" width="9.109375" style="92"/>
    <col min="4609" max="4609" width="12.33203125" style="92" customWidth="1"/>
    <col min="4610" max="4610" width="2.33203125" style="92" customWidth="1"/>
    <col min="4611" max="4614" width="1.33203125" style="92" customWidth="1"/>
    <col min="4615" max="4615" width="31.109375" style="92" customWidth="1"/>
    <col min="4616" max="4616" width="13" style="92" bestFit="1" customWidth="1"/>
    <col min="4617" max="4618" width="11.44140625" style="92" bestFit="1" customWidth="1"/>
    <col min="4619" max="4619" width="13" style="92" bestFit="1" customWidth="1"/>
    <col min="4620" max="4864" width="9.109375" style="92"/>
    <col min="4865" max="4865" width="12.33203125" style="92" customWidth="1"/>
    <col min="4866" max="4866" width="2.33203125" style="92" customWidth="1"/>
    <col min="4867" max="4870" width="1.33203125" style="92" customWidth="1"/>
    <col min="4871" max="4871" width="31.109375" style="92" customWidth="1"/>
    <col min="4872" max="4872" width="13" style="92" bestFit="1" customWidth="1"/>
    <col min="4873" max="4874" width="11.44140625" style="92" bestFit="1" customWidth="1"/>
    <col min="4875" max="4875" width="13" style="92" bestFit="1" customWidth="1"/>
    <col min="4876" max="5120" width="9.109375" style="92"/>
    <col min="5121" max="5121" width="12.33203125" style="92" customWidth="1"/>
    <col min="5122" max="5122" width="2.33203125" style="92" customWidth="1"/>
    <col min="5123" max="5126" width="1.33203125" style="92" customWidth="1"/>
    <col min="5127" max="5127" width="31.109375" style="92" customWidth="1"/>
    <col min="5128" max="5128" width="13" style="92" bestFit="1" customWidth="1"/>
    <col min="5129" max="5130" width="11.44140625" style="92" bestFit="1" customWidth="1"/>
    <col min="5131" max="5131" width="13" style="92" bestFit="1" customWidth="1"/>
    <col min="5132" max="5376" width="9.109375" style="92"/>
    <col min="5377" max="5377" width="12.33203125" style="92" customWidth="1"/>
    <col min="5378" max="5378" width="2.33203125" style="92" customWidth="1"/>
    <col min="5379" max="5382" width="1.33203125" style="92" customWidth="1"/>
    <col min="5383" max="5383" width="31.109375" style="92" customWidth="1"/>
    <col min="5384" max="5384" width="13" style="92" bestFit="1" customWidth="1"/>
    <col min="5385" max="5386" width="11.44140625" style="92" bestFit="1" customWidth="1"/>
    <col min="5387" max="5387" width="13" style="92" bestFit="1" customWidth="1"/>
    <col min="5388" max="5632" width="9.109375" style="92"/>
    <col min="5633" max="5633" width="12.33203125" style="92" customWidth="1"/>
    <col min="5634" max="5634" width="2.33203125" style="92" customWidth="1"/>
    <col min="5635" max="5638" width="1.33203125" style="92" customWidth="1"/>
    <col min="5639" max="5639" width="31.109375" style="92" customWidth="1"/>
    <col min="5640" max="5640" width="13" style="92" bestFit="1" customWidth="1"/>
    <col min="5641" max="5642" width="11.44140625" style="92" bestFit="1" customWidth="1"/>
    <col min="5643" max="5643" width="13" style="92" bestFit="1" customWidth="1"/>
    <col min="5644" max="5888" width="9.109375" style="92"/>
    <col min="5889" max="5889" width="12.33203125" style="92" customWidth="1"/>
    <col min="5890" max="5890" width="2.33203125" style="92" customWidth="1"/>
    <col min="5891" max="5894" width="1.33203125" style="92" customWidth="1"/>
    <col min="5895" max="5895" width="31.109375" style="92" customWidth="1"/>
    <col min="5896" max="5896" width="13" style="92" bestFit="1" customWidth="1"/>
    <col min="5897" max="5898" width="11.44140625" style="92" bestFit="1" customWidth="1"/>
    <col min="5899" max="5899" width="13" style="92" bestFit="1" customWidth="1"/>
    <col min="5900" max="6144" width="9.109375" style="92"/>
    <col min="6145" max="6145" width="12.33203125" style="92" customWidth="1"/>
    <col min="6146" max="6146" width="2.33203125" style="92" customWidth="1"/>
    <col min="6147" max="6150" width="1.33203125" style="92" customWidth="1"/>
    <col min="6151" max="6151" width="31.109375" style="92" customWidth="1"/>
    <col min="6152" max="6152" width="13" style="92" bestFit="1" customWidth="1"/>
    <col min="6153" max="6154" width="11.44140625" style="92" bestFit="1" customWidth="1"/>
    <col min="6155" max="6155" width="13" style="92" bestFit="1" customWidth="1"/>
    <col min="6156" max="6400" width="9.109375" style="92"/>
    <col min="6401" max="6401" width="12.33203125" style="92" customWidth="1"/>
    <col min="6402" max="6402" width="2.33203125" style="92" customWidth="1"/>
    <col min="6403" max="6406" width="1.33203125" style="92" customWidth="1"/>
    <col min="6407" max="6407" width="31.109375" style="92" customWidth="1"/>
    <col min="6408" max="6408" width="13" style="92" bestFit="1" customWidth="1"/>
    <col min="6409" max="6410" width="11.44140625" style="92" bestFit="1" customWidth="1"/>
    <col min="6411" max="6411" width="13" style="92" bestFit="1" customWidth="1"/>
    <col min="6412" max="6656" width="9.109375" style="92"/>
    <col min="6657" max="6657" width="12.33203125" style="92" customWidth="1"/>
    <col min="6658" max="6658" width="2.33203125" style="92" customWidth="1"/>
    <col min="6659" max="6662" width="1.33203125" style="92" customWidth="1"/>
    <col min="6663" max="6663" width="31.109375" style="92" customWidth="1"/>
    <col min="6664" max="6664" width="13" style="92" bestFit="1" customWidth="1"/>
    <col min="6665" max="6666" width="11.44140625" style="92" bestFit="1" customWidth="1"/>
    <col min="6667" max="6667" width="13" style="92" bestFit="1" customWidth="1"/>
    <col min="6668" max="6912" width="9.109375" style="92"/>
    <col min="6913" max="6913" width="12.33203125" style="92" customWidth="1"/>
    <col min="6914" max="6914" width="2.33203125" style="92" customWidth="1"/>
    <col min="6915" max="6918" width="1.33203125" style="92" customWidth="1"/>
    <col min="6919" max="6919" width="31.109375" style="92" customWidth="1"/>
    <col min="6920" max="6920" width="13" style="92" bestFit="1" customWidth="1"/>
    <col min="6921" max="6922" width="11.44140625" style="92" bestFit="1" customWidth="1"/>
    <col min="6923" max="6923" width="13" style="92" bestFit="1" customWidth="1"/>
    <col min="6924" max="7168" width="9.109375" style="92"/>
    <col min="7169" max="7169" width="12.33203125" style="92" customWidth="1"/>
    <col min="7170" max="7170" width="2.33203125" style="92" customWidth="1"/>
    <col min="7171" max="7174" width="1.33203125" style="92" customWidth="1"/>
    <col min="7175" max="7175" width="31.109375" style="92" customWidth="1"/>
    <col min="7176" max="7176" width="13" style="92" bestFit="1" customWidth="1"/>
    <col min="7177" max="7178" width="11.44140625" style="92" bestFit="1" customWidth="1"/>
    <col min="7179" max="7179" width="13" style="92" bestFit="1" customWidth="1"/>
    <col min="7180" max="7424" width="9.109375" style="92"/>
    <col min="7425" max="7425" width="12.33203125" style="92" customWidth="1"/>
    <col min="7426" max="7426" width="2.33203125" style="92" customWidth="1"/>
    <col min="7427" max="7430" width="1.33203125" style="92" customWidth="1"/>
    <col min="7431" max="7431" width="31.109375" style="92" customWidth="1"/>
    <col min="7432" max="7432" width="13" style="92" bestFit="1" customWidth="1"/>
    <col min="7433" max="7434" width="11.44140625" style="92" bestFit="1" customWidth="1"/>
    <col min="7435" max="7435" width="13" style="92" bestFit="1" customWidth="1"/>
    <col min="7436" max="7680" width="9.109375" style="92"/>
    <col min="7681" max="7681" width="12.33203125" style="92" customWidth="1"/>
    <col min="7682" max="7682" width="2.33203125" style="92" customWidth="1"/>
    <col min="7683" max="7686" width="1.33203125" style="92" customWidth="1"/>
    <col min="7687" max="7687" width="31.109375" style="92" customWidth="1"/>
    <col min="7688" max="7688" width="13" style="92" bestFit="1" customWidth="1"/>
    <col min="7689" max="7690" width="11.44140625" style="92" bestFit="1" customWidth="1"/>
    <col min="7691" max="7691" width="13" style="92" bestFit="1" customWidth="1"/>
    <col min="7692" max="7936" width="9.109375" style="92"/>
    <col min="7937" max="7937" width="12.33203125" style="92" customWidth="1"/>
    <col min="7938" max="7938" width="2.33203125" style="92" customWidth="1"/>
    <col min="7939" max="7942" width="1.33203125" style="92" customWidth="1"/>
    <col min="7943" max="7943" width="31.109375" style="92" customWidth="1"/>
    <col min="7944" max="7944" width="13" style="92" bestFit="1" customWidth="1"/>
    <col min="7945" max="7946" width="11.44140625" style="92" bestFit="1" customWidth="1"/>
    <col min="7947" max="7947" width="13" style="92" bestFit="1" customWidth="1"/>
    <col min="7948" max="8192" width="9.109375" style="92"/>
    <col min="8193" max="8193" width="12.33203125" style="92" customWidth="1"/>
    <col min="8194" max="8194" width="2.33203125" style="92" customWidth="1"/>
    <col min="8195" max="8198" width="1.33203125" style="92" customWidth="1"/>
    <col min="8199" max="8199" width="31.109375" style="92" customWidth="1"/>
    <col min="8200" max="8200" width="13" style="92" bestFit="1" customWidth="1"/>
    <col min="8201" max="8202" width="11.44140625" style="92" bestFit="1" customWidth="1"/>
    <col min="8203" max="8203" width="13" style="92" bestFit="1" customWidth="1"/>
    <col min="8204" max="8448" width="9.109375" style="92"/>
    <col min="8449" max="8449" width="12.33203125" style="92" customWidth="1"/>
    <col min="8450" max="8450" width="2.33203125" style="92" customWidth="1"/>
    <col min="8451" max="8454" width="1.33203125" style="92" customWidth="1"/>
    <col min="8455" max="8455" width="31.109375" style="92" customWidth="1"/>
    <col min="8456" max="8456" width="13" style="92" bestFit="1" customWidth="1"/>
    <col min="8457" max="8458" width="11.44140625" style="92" bestFit="1" customWidth="1"/>
    <col min="8459" max="8459" width="13" style="92" bestFit="1" customWidth="1"/>
    <col min="8460" max="8704" width="9.109375" style="92"/>
    <col min="8705" max="8705" width="12.33203125" style="92" customWidth="1"/>
    <col min="8706" max="8706" width="2.33203125" style="92" customWidth="1"/>
    <col min="8707" max="8710" width="1.33203125" style="92" customWidth="1"/>
    <col min="8711" max="8711" width="31.109375" style="92" customWidth="1"/>
    <col min="8712" max="8712" width="13" style="92" bestFit="1" customWidth="1"/>
    <col min="8713" max="8714" width="11.44140625" style="92" bestFit="1" customWidth="1"/>
    <col min="8715" max="8715" width="13" style="92" bestFit="1" customWidth="1"/>
    <col min="8716" max="8960" width="9.109375" style="92"/>
    <col min="8961" max="8961" width="12.33203125" style="92" customWidth="1"/>
    <col min="8962" max="8962" width="2.33203125" style="92" customWidth="1"/>
    <col min="8963" max="8966" width="1.33203125" style="92" customWidth="1"/>
    <col min="8967" max="8967" width="31.109375" style="92" customWidth="1"/>
    <col min="8968" max="8968" width="13" style="92" bestFit="1" customWidth="1"/>
    <col min="8969" max="8970" width="11.44140625" style="92" bestFit="1" customWidth="1"/>
    <col min="8971" max="8971" width="13" style="92" bestFit="1" customWidth="1"/>
    <col min="8972" max="9216" width="9.109375" style="92"/>
    <col min="9217" max="9217" width="12.33203125" style="92" customWidth="1"/>
    <col min="9218" max="9218" width="2.33203125" style="92" customWidth="1"/>
    <col min="9219" max="9222" width="1.33203125" style="92" customWidth="1"/>
    <col min="9223" max="9223" width="31.109375" style="92" customWidth="1"/>
    <col min="9224" max="9224" width="13" style="92" bestFit="1" customWidth="1"/>
    <col min="9225" max="9226" width="11.44140625" style="92" bestFit="1" customWidth="1"/>
    <col min="9227" max="9227" width="13" style="92" bestFit="1" customWidth="1"/>
    <col min="9228" max="9472" width="9.109375" style="92"/>
    <col min="9473" max="9473" width="12.33203125" style="92" customWidth="1"/>
    <col min="9474" max="9474" width="2.33203125" style="92" customWidth="1"/>
    <col min="9475" max="9478" width="1.33203125" style="92" customWidth="1"/>
    <col min="9479" max="9479" width="31.109375" style="92" customWidth="1"/>
    <col min="9480" max="9480" width="13" style="92" bestFit="1" customWidth="1"/>
    <col min="9481" max="9482" width="11.44140625" style="92" bestFit="1" customWidth="1"/>
    <col min="9483" max="9483" width="13" style="92" bestFit="1" customWidth="1"/>
    <col min="9484" max="9728" width="9.109375" style="92"/>
    <col min="9729" max="9729" width="12.33203125" style="92" customWidth="1"/>
    <col min="9730" max="9730" width="2.33203125" style="92" customWidth="1"/>
    <col min="9731" max="9734" width="1.33203125" style="92" customWidth="1"/>
    <col min="9735" max="9735" width="31.109375" style="92" customWidth="1"/>
    <col min="9736" max="9736" width="13" style="92" bestFit="1" customWidth="1"/>
    <col min="9737" max="9738" width="11.44140625" style="92" bestFit="1" customWidth="1"/>
    <col min="9739" max="9739" width="13" style="92" bestFit="1" customWidth="1"/>
    <col min="9740" max="9984" width="9.109375" style="92"/>
    <col min="9985" max="9985" width="12.33203125" style="92" customWidth="1"/>
    <col min="9986" max="9986" width="2.33203125" style="92" customWidth="1"/>
    <col min="9987" max="9990" width="1.33203125" style="92" customWidth="1"/>
    <col min="9991" max="9991" width="31.109375" style="92" customWidth="1"/>
    <col min="9992" max="9992" width="13" style="92" bestFit="1" customWidth="1"/>
    <col min="9993" max="9994" width="11.44140625" style="92" bestFit="1" customWidth="1"/>
    <col min="9995" max="9995" width="13" style="92" bestFit="1" customWidth="1"/>
    <col min="9996" max="10240" width="9.109375" style="92"/>
    <col min="10241" max="10241" width="12.33203125" style="92" customWidth="1"/>
    <col min="10242" max="10242" width="2.33203125" style="92" customWidth="1"/>
    <col min="10243" max="10246" width="1.33203125" style="92" customWidth="1"/>
    <col min="10247" max="10247" width="31.109375" style="92" customWidth="1"/>
    <col min="10248" max="10248" width="13" style="92" bestFit="1" customWidth="1"/>
    <col min="10249" max="10250" width="11.44140625" style="92" bestFit="1" customWidth="1"/>
    <col min="10251" max="10251" width="13" style="92" bestFit="1" customWidth="1"/>
    <col min="10252" max="10496" width="9.109375" style="92"/>
    <col min="10497" max="10497" width="12.33203125" style="92" customWidth="1"/>
    <col min="10498" max="10498" width="2.33203125" style="92" customWidth="1"/>
    <col min="10499" max="10502" width="1.33203125" style="92" customWidth="1"/>
    <col min="10503" max="10503" width="31.109375" style="92" customWidth="1"/>
    <col min="10504" max="10504" width="13" style="92" bestFit="1" customWidth="1"/>
    <col min="10505" max="10506" width="11.44140625" style="92" bestFit="1" customWidth="1"/>
    <col min="10507" max="10507" width="13" style="92" bestFit="1" customWidth="1"/>
    <col min="10508" max="10752" width="9.109375" style="92"/>
    <col min="10753" max="10753" width="12.33203125" style="92" customWidth="1"/>
    <col min="10754" max="10754" width="2.33203125" style="92" customWidth="1"/>
    <col min="10755" max="10758" width="1.33203125" style="92" customWidth="1"/>
    <col min="10759" max="10759" width="31.109375" style="92" customWidth="1"/>
    <col min="10760" max="10760" width="13" style="92" bestFit="1" customWidth="1"/>
    <col min="10761" max="10762" width="11.44140625" style="92" bestFit="1" customWidth="1"/>
    <col min="10763" max="10763" width="13" style="92" bestFit="1" customWidth="1"/>
    <col min="10764" max="11008" width="9.109375" style="92"/>
    <col min="11009" max="11009" width="12.33203125" style="92" customWidth="1"/>
    <col min="11010" max="11010" width="2.33203125" style="92" customWidth="1"/>
    <col min="11011" max="11014" width="1.33203125" style="92" customWidth="1"/>
    <col min="11015" max="11015" width="31.109375" style="92" customWidth="1"/>
    <col min="11016" max="11016" width="13" style="92" bestFit="1" customWidth="1"/>
    <col min="11017" max="11018" width="11.44140625" style="92" bestFit="1" customWidth="1"/>
    <col min="11019" max="11019" width="13" style="92" bestFit="1" customWidth="1"/>
    <col min="11020" max="11264" width="9.109375" style="92"/>
    <col min="11265" max="11265" width="12.33203125" style="92" customWidth="1"/>
    <col min="11266" max="11266" width="2.33203125" style="92" customWidth="1"/>
    <col min="11267" max="11270" width="1.33203125" style="92" customWidth="1"/>
    <col min="11271" max="11271" width="31.109375" style="92" customWidth="1"/>
    <col min="11272" max="11272" width="13" style="92" bestFit="1" customWidth="1"/>
    <col min="11273" max="11274" width="11.44140625" style="92" bestFit="1" customWidth="1"/>
    <col min="11275" max="11275" width="13" style="92" bestFit="1" customWidth="1"/>
    <col min="11276" max="11520" width="9.109375" style="92"/>
    <col min="11521" max="11521" width="12.33203125" style="92" customWidth="1"/>
    <col min="11522" max="11522" width="2.33203125" style="92" customWidth="1"/>
    <col min="11523" max="11526" width="1.33203125" style="92" customWidth="1"/>
    <col min="11527" max="11527" width="31.109375" style="92" customWidth="1"/>
    <col min="11528" max="11528" width="13" style="92" bestFit="1" customWidth="1"/>
    <col min="11529" max="11530" width="11.44140625" style="92" bestFit="1" customWidth="1"/>
    <col min="11531" max="11531" width="13" style="92" bestFit="1" customWidth="1"/>
    <col min="11532" max="11776" width="9.109375" style="92"/>
    <col min="11777" max="11777" width="12.33203125" style="92" customWidth="1"/>
    <col min="11778" max="11778" width="2.33203125" style="92" customWidth="1"/>
    <col min="11779" max="11782" width="1.33203125" style="92" customWidth="1"/>
    <col min="11783" max="11783" width="31.109375" style="92" customWidth="1"/>
    <col min="11784" max="11784" width="13" style="92" bestFit="1" customWidth="1"/>
    <col min="11785" max="11786" width="11.44140625" style="92" bestFit="1" customWidth="1"/>
    <col min="11787" max="11787" width="13" style="92" bestFit="1" customWidth="1"/>
    <col min="11788" max="12032" width="9.109375" style="92"/>
    <col min="12033" max="12033" width="12.33203125" style="92" customWidth="1"/>
    <col min="12034" max="12034" width="2.33203125" style="92" customWidth="1"/>
    <col min="12035" max="12038" width="1.33203125" style="92" customWidth="1"/>
    <col min="12039" max="12039" width="31.109375" style="92" customWidth="1"/>
    <col min="12040" max="12040" width="13" style="92" bestFit="1" customWidth="1"/>
    <col min="12041" max="12042" width="11.44140625" style="92" bestFit="1" customWidth="1"/>
    <col min="12043" max="12043" width="13" style="92" bestFit="1" customWidth="1"/>
    <col min="12044" max="12288" width="9.109375" style="92"/>
    <col min="12289" max="12289" width="12.33203125" style="92" customWidth="1"/>
    <col min="12290" max="12290" width="2.33203125" style="92" customWidth="1"/>
    <col min="12291" max="12294" width="1.33203125" style="92" customWidth="1"/>
    <col min="12295" max="12295" width="31.109375" style="92" customWidth="1"/>
    <col min="12296" max="12296" width="13" style="92" bestFit="1" customWidth="1"/>
    <col min="12297" max="12298" width="11.44140625" style="92" bestFit="1" customWidth="1"/>
    <col min="12299" max="12299" width="13" style="92" bestFit="1" customWidth="1"/>
    <col min="12300" max="12544" width="9.109375" style="92"/>
    <col min="12545" max="12545" width="12.33203125" style="92" customWidth="1"/>
    <col min="12546" max="12546" width="2.33203125" style="92" customWidth="1"/>
    <col min="12547" max="12550" width="1.33203125" style="92" customWidth="1"/>
    <col min="12551" max="12551" width="31.109375" style="92" customWidth="1"/>
    <col min="12552" max="12552" width="13" style="92" bestFit="1" customWidth="1"/>
    <col min="12553" max="12554" width="11.44140625" style="92" bestFit="1" customWidth="1"/>
    <col min="12555" max="12555" width="13" style="92" bestFit="1" customWidth="1"/>
    <col min="12556" max="12800" width="9.109375" style="92"/>
    <col min="12801" max="12801" width="12.33203125" style="92" customWidth="1"/>
    <col min="12802" max="12802" width="2.33203125" style="92" customWidth="1"/>
    <col min="12803" max="12806" width="1.33203125" style="92" customWidth="1"/>
    <col min="12807" max="12807" width="31.109375" style="92" customWidth="1"/>
    <col min="12808" max="12808" width="13" style="92" bestFit="1" customWidth="1"/>
    <col min="12809" max="12810" width="11.44140625" style="92" bestFit="1" customWidth="1"/>
    <col min="12811" max="12811" width="13" style="92" bestFit="1" customWidth="1"/>
    <col min="12812" max="13056" width="9.109375" style="92"/>
    <col min="13057" max="13057" width="12.33203125" style="92" customWidth="1"/>
    <col min="13058" max="13058" width="2.33203125" style="92" customWidth="1"/>
    <col min="13059" max="13062" width="1.33203125" style="92" customWidth="1"/>
    <col min="13063" max="13063" width="31.109375" style="92" customWidth="1"/>
    <col min="13064" max="13064" width="13" style="92" bestFit="1" customWidth="1"/>
    <col min="13065" max="13066" width="11.44140625" style="92" bestFit="1" customWidth="1"/>
    <col min="13067" max="13067" width="13" style="92" bestFit="1" customWidth="1"/>
    <col min="13068" max="13312" width="9.109375" style="92"/>
    <col min="13313" max="13313" width="12.33203125" style="92" customWidth="1"/>
    <col min="13314" max="13314" width="2.33203125" style="92" customWidth="1"/>
    <col min="13315" max="13318" width="1.33203125" style="92" customWidth="1"/>
    <col min="13319" max="13319" width="31.109375" style="92" customWidth="1"/>
    <col min="13320" max="13320" width="13" style="92" bestFit="1" customWidth="1"/>
    <col min="13321" max="13322" width="11.44140625" style="92" bestFit="1" customWidth="1"/>
    <col min="13323" max="13323" width="13" style="92" bestFit="1" customWidth="1"/>
    <col min="13324" max="13568" width="9.109375" style="92"/>
    <col min="13569" max="13569" width="12.33203125" style="92" customWidth="1"/>
    <col min="13570" max="13570" width="2.33203125" style="92" customWidth="1"/>
    <col min="13571" max="13574" width="1.33203125" style="92" customWidth="1"/>
    <col min="13575" max="13575" width="31.109375" style="92" customWidth="1"/>
    <col min="13576" max="13576" width="13" style="92" bestFit="1" customWidth="1"/>
    <col min="13577" max="13578" width="11.44140625" style="92" bestFit="1" customWidth="1"/>
    <col min="13579" max="13579" width="13" style="92" bestFit="1" customWidth="1"/>
    <col min="13580" max="13824" width="9.109375" style="92"/>
    <col min="13825" max="13825" width="12.33203125" style="92" customWidth="1"/>
    <col min="13826" max="13826" width="2.33203125" style="92" customWidth="1"/>
    <col min="13827" max="13830" width="1.33203125" style="92" customWidth="1"/>
    <col min="13831" max="13831" width="31.109375" style="92" customWidth="1"/>
    <col min="13832" max="13832" width="13" style="92" bestFit="1" customWidth="1"/>
    <col min="13833" max="13834" width="11.44140625" style="92" bestFit="1" customWidth="1"/>
    <col min="13835" max="13835" width="13" style="92" bestFit="1" customWidth="1"/>
    <col min="13836" max="14080" width="9.109375" style="92"/>
    <col min="14081" max="14081" width="12.33203125" style="92" customWidth="1"/>
    <col min="14082" max="14082" width="2.33203125" style="92" customWidth="1"/>
    <col min="14083" max="14086" width="1.33203125" style="92" customWidth="1"/>
    <col min="14087" max="14087" width="31.109375" style="92" customWidth="1"/>
    <col min="14088" max="14088" width="13" style="92" bestFit="1" customWidth="1"/>
    <col min="14089" max="14090" width="11.44140625" style="92" bestFit="1" customWidth="1"/>
    <col min="14091" max="14091" width="13" style="92" bestFit="1" customWidth="1"/>
    <col min="14092" max="14336" width="9.109375" style="92"/>
    <col min="14337" max="14337" width="12.33203125" style="92" customWidth="1"/>
    <col min="14338" max="14338" width="2.33203125" style="92" customWidth="1"/>
    <col min="14339" max="14342" width="1.33203125" style="92" customWidth="1"/>
    <col min="14343" max="14343" width="31.109375" style="92" customWidth="1"/>
    <col min="14344" max="14344" width="13" style="92" bestFit="1" customWidth="1"/>
    <col min="14345" max="14346" width="11.44140625" style="92" bestFit="1" customWidth="1"/>
    <col min="14347" max="14347" width="13" style="92" bestFit="1" customWidth="1"/>
    <col min="14348" max="14592" width="9.109375" style="92"/>
    <col min="14593" max="14593" width="12.33203125" style="92" customWidth="1"/>
    <col min="14594" max="14594" width="2.33203125" style="92" customWidth="1"/>
    <col min="14595" max="14598" width="1.33203125" style="92" customWidth="1"/>
    <col min="14599" max="14599" width="31.109375" style="92" customWidth="1"/>
    <col min="14600" max="14600" width="13" style="92" bestFit="1" customWidth="1"/>
    <col min="14601" max="14602" width="11.44140625" style="92" bestFit="1" customWidth="1"/>
    <col min="14603" max="14603" width="13" style="92" bestFit="1" customWidth="1"/>
    <col min="14604" max="14848" width="9.109375" style="92"/>
    <col min="14849" max="14849" width="12.33203125" style="92" customWidth="1"/>
    <col min="14850" max="14850" width="2.33203125" style="92" customWidth="1"/>
    <col min="14851" max="14854" width="1.33203125" style="92" customWidth="1"/>
    <col min="14855" max="14855" width="31.109375" style="92" customWidth="1"/>
    <col min="14856" max="14856" width="13" style="92" bestFit="1" customWidth="1"/>
    <col min="14857" max="14858" width="11.44140625" style="92" bestFit="1" customWidth="1"/>
    <col min="14859" max="14859" width="13" style="92" bestFit="1" customWidth="1"/>
    <col min="14860" max="15104" width="9.109375" style="92"/>
    <col min="15105" max="15105" width="12.33203125" style="92" customWidth="1"/>
    <col min="15106" max="15106" width="2.33203125" style="92" customWidth="1"/>
    <col min="15107" max="15110" width="1.33203125" style="92" customWidth="1"/>
    <col min="15111" max="15111" width="31.109375" style="92" customWidth="1"/>
    <col min="15112" max="15112" width="13" style="92" bestFit="1" customWidth="1"/>
    <col min="15113" max="15114" width="11.44140625" style="92" bestFit="1" customWidth="1"/>
    <col min="15115" max="15115" width="13" style="92" bestFit="1" customWidth="1"/>
    <col min="15116" max="15360" width="9.109375" style="92"/>
    <col min="15361" max="15361" width="12.33203125" style="92" customWidth="1"/>
    <col min="15362" max="15362" width="2.33203125" style="92" customWidth="1"/>
    <col min="15363" max="15366" width="1.33203125" style="92" customWidth="1"/>
    <col min="15367" max="15367" width="31.109375" style="92" customWidth="1"/>
    <col min="15368" max="15368" width="13" style="92" bestFit="1" customWidth="1"/>
    <col min="15369" max="15370" width="11.44140625" style="92" bestFit="1" customWidth="1"/>
    <col min="15371" max="15371" width="13" style="92" bestFit="1" customWidth="1"/>
    <col min="15372" max="15616" width="9.109375" style="92"/>
    <col min="15617" max="15617" width="12.33203125" style="92" customWidth="1"/>
    <col min="15618" max="15618" width="2.33203125" style="92" customWidth="1"/>
    <col min="15619" max="15622" width="1.33203125" style="92" customWidth="1"/>
    <col min="15623" max="15623" width="31.109375" style="92" customWidth="1"/>
    <col min="15624" max="15624" width="13" style="92" bestFit="1" customWidth="1"/>
    <col min="15625" max="15626" width="11.44140625" style="92" bestFit="1" customWidth="1"/>
    <col min="15627" max="15627" width="13" style="92" bestFit="1" customWidth="1"/>
    <col min="15628" max="15872" width="9.109375" style="92"/>
    <col min="15873" max="15873" width="12.33203125" style="92" customWidth="1"/>
    <col min="15874" max="15874" width="2.33203125" style="92" customWidth="1"/>
    <col min="15875" max="15878" width="1.33203125" style="92" customWidth="1"/>
    <col min="15879" max="15879" width="31.109375" style="92" customWidth="1"/>
    <col min="15880" max="15880" width="13" style="92" bestFit="1" customWidth="1"/>
    <col min="15881" max="15882" width="11.44140625" style="92" bestFit="1" customWidth="1"/>
    <col min="15883" max="15883" width="13" style="92" bestFit="1" customWidth="1"/>
    <col min="15884" max="16128" width="9.109375" style="92"/>
    <col min="16129" max="16129" width="12.33203125" style="92" customWidth="1"/>
    <col min="16130" max="16130" width="2.33203125" style="92" customWidth="1"/>
    <col min="16131" max="16134" width="1.33203125" style="92" customWidth="1"/>
    <col min="16135" max="16135" width="31.109375" style="92" customWidth="1"/>
    <col min="16136" max="16136" width="13" style="92" bestFit="1" customWidth="1"/>
    <col min="16137" max="16138" width="11.44140625" style="92" bestFit="1" customWidth="1"/>
    <col min="16139" max="16139" width="13" style="92" bestFit="1" customWidth="1"/>
    <col min="16140" max="16384" width="9.109375" style="92"/>
  </cols>
  <sheetData>
    <row r="1" spans="1:12" ht="11.4" customHeight="1" x14ac:dyDescent="0.3">
      <c r="A1" s="50" t="s">
        <v>363</v>
      </c>
      <c r="B1" s="51" t="s">
        <v>364</v>
      </c>
      <c r="C1" s="52"/>
      <c r="D1" s="52"/>
      <c r="E1" s="52"/>
      <c r="F1" s="52"/>
      <c r="G1" s="52"/>
      <c r="H1" s="53" t="s">
        <v>365</v>
      </c>
      <c r="I1" s="53" t="s">
        <v>366</v>
      </c>
      <c r="J1" s="53" t="s">
        <v>367</v>
      </c>
      <c r="K1" s="53" t="s">
        <v>368</v>
      </c>
      <c r="L1" s="53"/>
    </row>
    <row r="2" spans="1:12" ht="1.35" customHeight="1" x14ac:dyDescent="0.3"/>
    <row r="3" spans="1:12" ht="15.15" customHeight="1" x14ac:dyDescent="0.3">
      <c r="A3" s="55" t="s">
        <v>1092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2" ht="9.9" customHeight="1" x14ac:dyDescent="0.3">
      <c r="A4" s="57" t="s">
        <v>369</v>
      </c>
      <c r="B4" s="58" t="s">
        <v>370</v>
      </c>
      <c r="C4" s="59"/>
      <c r="D4" s="59"/>
      <c r="E4" s="59"/>
      <c r="F4" s="59"/>
      <c r="G4" s="59"/>
      <c r="H4" s="93">
        <v>26228134.390000001</v>
      </c>
      <c r="I4" s="93">
        <v>2348333.23</v>
      </c>
      <c r="J4" s="93">
        <v>2623043.9</v>
      </c>
      <c r="K4" s="93">
        <v>25953423.719999999</v>
      </c>
      <c r="L4" s="93"/>
    </row>
    <row r="5" spans="1:12" ht="9.9" customHeight="1" x14ac:dyDescent="0.3">
      <c r="A5" s="57" t="s">
        <v>371</v>
      </c>
      <c r="B5" s="61" t="s">
        <v>372</v>
      </c>
      <c r="C5" s="58" t="s">
        <v>373</v>
      </c>
      <c r="D5" s="59"/>
      <c r="E5" s="59"/>
      <c r="F5" s="59"/>
      <c r="G5" s="59"/>
      <c r="H5" s="93">
        <v>12840707.380000001</v>
      </c>
      <c r="I5" s="93">
        <v>2340363.23</v>
      </c>
      <c r="J5" s="93">
        <v>2457313.91</v>
      </c>
      <c r="K5" s="93">
        <v>12723756.699999999</v>
      </c>
      <c r="L5" s="93"/>
    </row>
    <row r="6" spans="1:12" ht="9.9" customHeight="1" x14ac:dyDescent="0.3">
      <c r="A6" s="57" t="s">
        <v>374</v>
      </c>
      <c r="B6" s="62" t="s">
        <v>372</v>
      </c>
      <c r="C6" s="63"/>
      <c r="D6" s="58" t="s">
        <v>375</v>
      </c>
      <c r="E6" s="59"/>
      <c r="F6" s="59"/>
      <c r="G6" s="59"/>
      <c r="H6" s="93">
        <v>12780632.84</v>
      </c>
      <c r="I6" s="93">
        <v>2266559.83</v>
      </c>
      <c r="J6" s="93">
        <v>2384565.88</v>
      </c>
      <c r="K6" s="93">
        <v>12662626.789999999</v>
      </c>
      <c r="L6" s="93"/>
    </row>
    <row r="7" spans="1:12" ht="9.9" customHeight="1" x14ac:dyDescent="0.3">
      <c r="A7" s="57" t="s">
        <v>376</v>
      </c>
      <c r="B7" s="62" t="s">
        <v>372</v>
      </c>
      <c r="C7" s="63"/>
      <c r="D7" s="63"/>
      <c r="E7" s="58" t="s">
        <v>375</v>
      </c>
      <c r="F7" s="59"/>
      <c r="G7" s="59"/>
      <c r="H7" s="93">
        <v>12780632.84</v>
      </c>
      <c r="I7" s="93">
        <v>2266559.83</v>
      </c>
      <c r="J7" s="93">
        <v>2384565.88</v>
      </c>
      <c r="K7" s="93">
        <v>12662626.789999999</v>
      </c>
      <c r="L7" s="93"/>
    </row>
    <row r="8" spans="1:12" ht="9.9" customHeight="1" x14ac:dyDescent="0.3">
      <c r="A8" s="57" t="s">
        <v>377</v>
      </c>
      <c r="B8" s="62" t="s">
        <v>372</v>
      </c>
      <c r="C8" s="63"/>
      <c r="D8" s="63"/>
      <c r="E8" s="63"/>
      <c r="F8" s="58" t="s">
        <v>378</v>
      </c>
      <c r="G8" s="59"/>
      <c r="H8" s="93">
        <v>6000</v>
      </c>
      <c r="I8" s="93">
        <v>5644.81</v>
      </c>
      <c r="J8" s="93">
        <v>5644.81</v>
      </c>
      <c r="K8" s="93">
        <v>6000</v>
      </c>
      <c r="L8" s="93"/>
    </row>
    <row r="9" spans="1:12" ht="9.9" customHeight="1" x14ac:dyDescent="0.3">
      <c r="A9" s="64" t="s">
        <v>379</v>
      </c>
      <c r="B9" s="62" t="s">
        <v>372</v>
      </c>
      <c r="C9" s="63"/>
      <c r="D9" s="63"/>
      <c r="E9" s="63"/>
      <c r="F9" s="63"/>
      <c r="G9" s="65" t="s">
        <v>380</v>
      </c>
      <c r="H9" s="94">
        <v>5000</v>
      </c>
      <c r="I9" s="94">
        <v>5644.81</v>
      </c>
      <c r="J9" s="94">
        <v>5644.81</v>
      </c>
      <c r="K9" s="94">
        <v>5000</v>
      </c>
      <c r="L9" s="94"/>
    </row>
    <row r="10" spans="1:12" ht="9.9" customHeight="1" x14ac:dyDescent="0.3">
      <c r="A10" s="64" t="s">
        <v>381</v>
      </c>
      <c r="B10" s="62" t="s">
        <v>372</v>
      </c>
      <c r="C10" s="63"/>
      <c r="D10" s="63"/>
      <c r="E10" s="63"/>
      <c r="F10" s="63"/>
      <c r="G10" s="65" t="s">
        <v>382</v>
      </c>
      <c r="H10" s="94">
        <v>1000</v>
      </c>
      <c r="I10" s="94">
        <v>0</v>
      </c>
      <c r="J10" s="94">
        <v>0</v>
      </c>
      <c r="K10" s="94">
        <v>1000</v>
      </c>
      <c r="L10" s="94"/>
    </row>
    <row r="11" spans="1:12" ht="9.9" customHeight="1" x14ac:dyDescent="0.3">
      <c r="A11" s="67" t="s">
        <v>372</v>
      </c>
      <c r="B11" s="62" t="s">
        <v>372</v>
      </c>
      <c r="C11" s="63"/>
      <c r="D11" s="63"/>
      <c r="E11" s="63"/>
      <c r="F11" s="63"/>
      <c r="G11" s="68" t="s">
        <v>372</v>
      </c>
      <c r="H11" s="95"/>
      <c r="I11" s="95"/>
      <c r="J11" s="95"/>
      <c r="K11" s="95"/>
      <c r="L11" s="95"/>
    </row>
    <row r="12" spans="1:12" ht="9.9" customHeight="1" x14ac:dyDescent="0.3">
      <c r="A12" s="57" t="s">
        <v>383</v>
      </c>
      <c r="B12" s="62" t="s">
        <v>372</v>
      </c>
      <c r="C12" s="63"/>
      <c r="D12" s="63"/>
      <c r="E12" s="63"/>
      <c r="F12" s="58" t="s">
        <v>384</v>
      </c>
      <c r="G12" s="59"/>
      <c r="H12" s="93">
        <v>828.68</v>
      </c>
      <c r="I12" s="93">
        <v>1292558.96</v>
      </c>
      <c r="J12" s="93">
        <v>1292935.03</v>
      </c>
      <c r="K12" s="93">
        <v>452.61</v>
      </c>
      <c r="L12" s="93"/>
    </row>
    <row r="13" spans="1:12" ht="9.9" customHeight="1" x14ac:dyDescent="0.3">
      <c r="A13" s="64" t="s">
        <v>385</v>
      </c>
      <c r="B13" s="62" t="s">
        <v>372</v>
      </c>
      <c r="C13" s="63"/>
      <c r="D13" s="63"/>
      <c r="E13" s="63"/>
      <c r="F13" s="63"/>
      <c r="G13" s="65" t="s">
        <v>386</v>
      </c>
      <c r="H13" s="94">
        <v>0</v>
      </c>
      <c r="I13" s="94">
        <v>1279500.42</v>
      </c>
      <c r="J13" s="94">
        <v>1279500.42</v>
      </c>
      <c r="K13" s="94">
        <v>0</v>
      </c>
      <c r="L13" s="94"/>
    </row>
    <row r="14" spans="1:12" ht="9.9" customHeight="1" x14ac:dyDescent="0.3">
      <c r="A14" s="64" t="s">
        <v>387</v>
      </c>
      <c r="B14" s="62" t="s">
        <v>372</v>
      </c>
      <c r="C14" s="63"/>
      <c r="D14" s="63"/>
      <c r="E14" s="63"/>
      <c r="F14" s="63"/>
      <c r="G14" s="65" t="s">
        <v>388</v>
      </c>
      <c r="H14" s="94">
        <v>4.42</v>
      </c>
      <c r="I14" s="94">
        <v>0</v>
      </c>
      <c r="J14" s="94">
        <v>0</v>
      </c>
      <c r="K14" s="94">
        <v>4.42</v>
      </c>
      <c r="L14" s="94"/>
    </row>
    <row r="15" spans="1:12" ht="9.9" customHeight="1" x14ac:dyDescent="0.3">
      <c r="A15" s="64" t="s">
        <v>389</v>
      </c>
      <c r="B15" s="62" t="s">
        <v>372</v>
      </c>
      <c r="C15" s="63"/>
      <c r="D15" s="63"/>
      <c r="E15" s="63"/>
      <c r="F15" s="63"/>
      <c r="G15" s="65" t="s">
        <v>390</v>
      </c>
      <c r="H15" s="94">
        <v>459.65</v>
      </c>
      <c r="I15" s="94">
        <v>8488.5400000000009</v>
      </c>
      <c r="J15" s="94">
        <v>8500</v>
      </c>
      <c r="K15" s="94">
        <v>448.19</v>
      </c>
      <c r="L15" s="94"/>
    </row>
    <row r="16" spans="1:12" ht="9.9" customHeight="1" x14ac:dyDescent="0.3">
      <c r="A16" s="64" t="s">
        <v>391</v>
      </c>
      <c r="B16" s="62" t="s">
        <v>372</v>
      </c>
      <c r="C16" s="63"/>
      <c r="D16" s="63"/>
      <c r="E16" s="63"/>
      <c r="F16" s="63"/>
      <c r="G16" s="65" t="s">
        <v>392</v>
      </c>
      <c r="H16" s="94">
        <v>364.61</v>
      </c>
      <c r="I16" s="94">
        <v>4570</v>
      </c>
      <c r="J16" s="94">
        <v>4934.6099999999997</v>
      </c>
      <c r="K16" s="94">
        <v>0</v>
      </c>
      <c r="L16" s="94"/>
    </row>
    <row r="17" spans="1:12" ht="9.9" customHeight="1" x14ac:dyDescent="0.3">
      <c r="A17" s="67" t="s">
        <v>372</v>
      </c>
      <c r="B17" s="62" t="s">
        <v>372</v>
      </c>
      <c r="C17" s="63"/>
      <c r="D17" s="63"/>
      <c r="E17" s="63"/>
      <c r="F17" s="63"/>
      <c r="G17" s="68" t="s">
        <v>372</v>
      </c>
      <c r="H17" s="95"/>
      <c r="I17" s="95"/>
      <c r="J17" s="95"/>
      <c r="K17" s="95"/>
      <c r="L17" s="95"/>
    </row>
    <row r="18" spans="1:12" ht="9.9" customHeight="1" x14ac:dyDescent="0.3">
      <c r="A18" s="57" t="s">
        <v>393</v>
      </c>
      <c r="B18" s="62" t="s">
        <v>372</v>
      </c>
      <c r="C18" s="63"/>
      <c r="D18" s="63"/>
      <c r="E18" s="63"/>
      <c r="F18" s="58" t="s">
        <v>394</v>
      </c>
      <c r="G18" s="59"/>
      <c r="H18" s="93">
        <v>0</v>
      </c>
      <c r="I18" s="93">
        <v>382552.34</v>
      </c>
      <c r="J18" s="93">
        <v>381007.44</v>
      </c>
      <c r="K18" s="93">
        <v>1544.9</v>
      </c>
      <c r="L18" s="93"/>
    </row>
    <row r="19" spans="1:12" ht="9.9" customHeight="1" x14ac:dyDescent="0.3">
      <c r="A19" s="64" t="s">
        <v>1096</v>
      </c>
      <c r="B19" s="62" t="s">
        <v>372</v>
      </c>
      <c r="C19" s="63"/>
      <c r="D19" s="63"/>
      <c r="E19" s="63"/>
      <c r="F19" s="63"/>
      <c r="G19" s="65" t="s">
        <v>1097</v>
      </c>
      <c r="H19" s="94">
        <v>0</v>
      </c>
      <c r="I19" s="94">
        <v>163205.82</v>
      </c>
      <c r="J19" s="94">
        <v>161660.92000000001</v>
      </c>
      <c r="K19" s="94">
        <v>1544.9</v>
      </c>
      <c r="L19" s="94"/>
    </row>
    <row r="20" spans="1:12" ht="9.9" customHeight="1" x14ac:dyDescent="0.3">
      <c r="A20" s="64" t="s">
        <v>397</v>
      </c>
      <c r="B20" s="62" t="s">
        <v>372</v>
      </c>
      <c r="C20" s="63"/>
      <c r="D20" s="63"/>
      <c r="E20" s="63"/>
      <c r="F20" s="63"/>
      <c r="G20" s="65" t="s">
        <v>398</v>
      </c>
      <c r="H20" s="94">
        <v>0</v>
      </c>
      <c r="I20" s="94">
        <v>219346.52</v>
      </c>
      <c r="J20" s="94">
        <v>219346.52</v>
      </c>
      <c r="K20" s="94">
        <v>0</v>
      </c>
      <c r="L20" s="94"/>
    </row>
    <row r="21" spans="1:12" ht="9.9" customHeight="1" x14ac:dyDescent="0.3">
      <c r="A21" s="67" t="s">
        <v>372</v>
      </c>
      <c r="B21" s="62" t="s">
        <v>372</v>
      </c>
      <c r="C21" s="63"/>
      <c r="D21" s="63"/>
      <c r="E21" s="63"/>
      <c r="F21" s="63"/>
      <c r="G21" s="68" t="s">
        <v>372</v>
      </c>
      <c r="H21" s="95"/>
      <c r="I21" s="95"/>
      <c r="J21" s="95"/>
      <c r="K21" s="95"/>
      <c r="L21" s="95"/>
    </row>
    <row r="22" spans="1:12" ht="9.9" customHeight="1" x14ac:dyDescent="0.3">
      <c r="A22" s="57" t="s">
        <v>399</v>
      </c>
      <c r="B22" s="62" t="s">
        <v>372</v>
      </c>
      <c r="C22" s="63"/>
      <c r="D22" s="63"/>
      <c r="E22" s="63"/>
      <c r="F22" s="58" t="s">
        <v>400</v>
      </c>
      <c r="G22" s="59"/>
      <c r="H22" s="93">
        <v>10080380.6</v>
      </c>
      <c r="I22" s="93">
        <v>581364.75</v>
      </c>
      <c r="J22" s="93">
        <v>321613.98</v>
      </c>
      <c r="K22" s="93">
        <v>10340131.369999999</v>
      </c>
      <c r="L22" s="93"/>
    </row>
    <row r="23" spans="1:12" ht="9.9" customHeight="1" x14ac:dyDescent="0.3">
      <c r="A23" s="64" t="s">
        <v>401</v>
      </c>
      <c r="B23" s="62" t="s">
        <v>372</v>
      </c>
      <c r="C23" s="63"/>
      <c r="D23" s="63"/>
      <c r="E23" s="63"/>
      <c r="F23" s="63"/>
      <c r="G23" s="65" t="s">
        <v>402</v>
      </c>
      <c r="H23" s="94">
        <v>2739585.97</v>
      </c>
      <c r="I23" s="94">
        <v>549692.76</v>
      </c>
      <c r="J23" s="94">
        <v>321590.09000000003</v>
      </c>
      <c r="K23" s="94">
        <v>2967688.64</v>
      </c>
      <c r="L23" s="94"/>
    </row>
    <row r="24" spans="1:12" ht="9.9" customHeight="1" x14ac:dyDescent="0.3">
      <c r="A24" s="64" t="s">
        <v>403</v>
      </c>
      <c r="B24" s="62" t="s">
        <v>372</v>
      </c>
      <c r="C24" s="63"/>
      <c r="D24" s="63"/>
      <c r="E24" s="63"/>
      <c r="F24" s="63"/>
      <c r="G24" s="65" t="s">
        <v>404</v>
      </c>
      <c r="H24" s="94">
        <v>947581.4</v>
      </c>
      <c r="I24" s="94">
        <v>10586.07</v>
      </c>
      <c r="J24" s="94">
        <v>23.89</v>
      </c>
      <c r="K24" s="94">
        <v>958143.58</v>
      </c>
      <c r="L24" s="94"/>
    </row>
    <row r="25" spans="1:12" ht="9.9" customHeight="1" x14ac:dyDescent="0.3">
      <c r="A25" s="64" t="s">
        <v>405</v>
      </c>
      <c r="B25" s="62" t="s">
        <v>372</v>
      </c>
      <c r="C25" s="63"/>
      <c r="D25" s="63"/>
      <c r="E25" s="63"/>
      <c r="F25" s="63"/>
      <c r="G25" s="65" t="s">
        <v>406</v>
      </c>
      <c r="H25" s="94">
        <v>5775868.8499999996</v>
      </c>
      <c r="I25" s="94">
        <v>19716.18</v>
      </c>
      <c r="J25" s="94">
        <v>0</v>
      </c>
      <c r="K25" s="94">
        <v>5795585.0300000003</v>
      </c>
      <c r="L25" s="94"/>
    </row>
    <row r="26" spans="1:12" ht="9.9" customHeight="1" x14ac:dyDescent="0.3">
      <c r="A26" s="64" t="s">
        <v>407</v>
      </c>
      <c r="B26" s="62" t="s">
        <v>372</v>
      </c>
      <c r="C26" s="63"/>
      <c r="D26" s="63"/>
      <c r="E26" s="63"/>
      <c r="F26" s="63"/>
      <c r="G26" s="65" t="s">
        <v>408</v>
      </c>
      <c r="H26" s="94">
        <v>617344.38</v>
      </c>
      <c r="I26" s="94">
        <v>1369.74</v>
      </c>
      <c r="J26" s="94">
        <v>0</v>
      </c>
      <c r="K26" s="94">
        <v>618714.12</v>
      </c>
      <c r="L26" s="94"/>
    </row>
    <row r="27" spans="1:12" ht="9.9" customHeight="1" x14ac:dyDescent="0.3">
      <c r="A27" s="67" t="s">
        <v>372</v>
      </c>
      <c r="B27" s="62" t="s">
        <v>372</v>
      </c>
      <c r="C27" s="63"/>
      <c r="D27" s="63"/>
      <c r="E27" s="63"/>
      <c r="F27" s="63"/>
      <c r="G27" s="68" t="s">
        <v>372</v>
      </c>
      <c r="H27" s="95"/>
      <c r="I27" s="95"/>
      <c r="J27" s="95"/>
      <c r="K27" s="95"/>
      <c r="L27" s="95"/>
    </row>
    <row r="28" spans="1:12" ht="9.9" customHeight="1" x14ac:dyDescent="0.3">
      <c r="A28" s="57" t="s">
        <v>409</v>
      </c>
      <c r="B28" s="62" t="s">
        <v>372</v>
      </c>
      <c r="C28" s="63"/>
      <c r="D28" s="63"/>
      <c r="E28" s="63"/>
      <c r="F28" s="58" t="s">
        <v>410</v>
      </c>
      <c r="G28" s="59"/>
      <c r="H28" s="93">
        <v>2693423.56</v>
      </c>
      <c r="I28" s="93">
        <v>3898.01</v>
      </c>
      <c r="J28" s="93">
        <v>382823.66</v>
      </c>
      <c r="K28" s="93">
        <v>2314497.91</v>
      </c>
      <c r="L28" s="93"/>
    </row>
    <row r="29" spans="1:12" ht="9.9" customHeight="1" x14ac:dyDescent="0.3">
      <c r="A29" s="64" t="s">
        <v>1103</v>
      </c>
      <c r="B29" s="62" t="s">
        <v>372</v>
      </c>
      <c r="C29" s="63"/>
      <c r="D29" s="63"/>
      <c r="E29" s="63"/>
      <c r="F29" s="63"/>
      <c r="G29" s="65" t="s">
        <v>1104</v>
      </c>
      <c r="H29" s="94">
        <v>163123.31</v>
      </c>
      <c r="I29" s="94">
        <v>236.04</v>
      </c>
      <c r="J29" s="94">
        <v>163359.35</v>
      </c>
      <c r="K29" s="94">
        <v>0</v>
      </c>
      <c r="L29" s="94"/>
    </row>
    <row r="30" spans="1:12" ht="18.899999999999999" customHeight="1" x14ac:dyDescent="0.3">
      <c r="A30" s="64" t="s">
        <v>411</v>
      </c>
      <c r="B30" s="62" t="s">
        <v>372</v>
      </c>
      <c r="C30" s="63"/>
      <c r="D30" s="63"/>
      <c r="E30" s="63"/>
      <c r="F30" s="63"/>
      <c r="G30" s="65" t="s">
        <v>412</v>
      </c>
      <c r="H30" s="94">
        <v>2530300.25</v>
      </c>
      <c r="I30" s="94">
        <v>3661.97</v>
      </c>
      <c r="J30" s="94">
        <v>219464.31</v>
      </c>
      <c r="K30" s="94">
        <v>2314497.91</v>
      </c>
      <c r="L30" s="94"/>
    </row>
    <row r="31" spans="1:12" ht="9.9" customHeight="1" x14ac:dyDescent="0.3">
      <c r="A31" s="67" t="s">
        <v>372</v>
      </c>
      <c r="B31" s="62" t="s">
        <v>372</v>
      </c>
      <c r="C31" s="63"/>
      <c r="D31" s="63"/>
      <c r="E31" s="63"/>
      <c r="F31" s="63"/>
      <c r="G31" s="68" t="s">
        <v>372</v>
      </c>
      <c r="H31" s="95"/>
      <c r="I31" s="95"/>
      <c r="J31" s="95"/>
      <c r="K31" s="95"/>
      <c r="L31" s="95"/>
    </row>
    <row r="32" spans="1:12" ht="9.9" customHeight="1" x14ac:dyDescent="0.3">
      <c r="A32" s="57" t="s">
        <v>415</v>
      </c>
      <c r="B32" s="62" t="s">
        <v>372</v>
      </c>
      <c r="C32" s="63"/>
      <c r="D32" s="63"/>
      <c r="E32" s="63"/>
      <c r="F32" s="58" t="s">
        <v>416</v>
      </c>
      <c r="G32" s="59"/>
      <c r="H32" s="93">
        <v>0</v>
      </c>
      <c r="I32" s="93">
        <v>540.96</v>
      </c>
      <c r="J32" s="93">
        <v>540.96</v>
      </c>
      <c r="K32" s="93">
        <v>0</v>
      </c>
      <c r="L32" s="93"/>
    </row>
    <row r="33" spans="1:12" ht="9.9" customHeight="1" x14ac:dyDescent="0.3">
      <c r="A33" s="64" t="s">
        <v>1098</v>
      </c>
      <c r="B33" s="62" t="s">
        <v>372</v>
      </c>
      <c r="C33" s="63"/>
      <c r="D33" s="63"/>
      <c r="E33" s="63"/>
      <c r="F33" s="63"/>
      <c r="G33" s="65" t="s">
        <v>1099</v>
      </c>
      <c r="H33" s="94">
        <v>0</v>
      </c>
      <c r="I33" s="94">
        <v>540.96</v>
      </c>
      <c r="J33" s="94">
        <v>540.96</v>
      </c>
      <c r="K33" s="94">
        <v>0</v>
      </c>
      <c r="L33" s="94"/>
    </row>
    <row r="34" spans="1:12" ht="9.9" customHeight="1" x14ac:dyDescent="0.3">
      <c r="A34" s="67" t="s">
        <v>372</v>
      </c>
      <c r="B34" s="62" t="s">
        <v>372</v>
      </c>
      <c r="C34" s="63"/>
      <c r="D34" s="63"/>
      <c r="E34" s="63"/>
      <c r="F34" s="63"/>
      <c r="G34" s="68" t="s">
        <v>372</v>
      </c>
      <c r="H34" s="95"/>
      <c r="I34" s="95"/>
      <c r="J34" s="95"/>
      <c r="K34" s="95"/>
      <c r="L34" s="95"/>
    </row>
    <row r="35" spans="1:12" ht="9.9" customHeight="1" x14ac:dyDescent="0.3">
      <c r="A35" s="57" t="s">
        <v>419</v>
      </c>
      <c r="B35" s="62" t="s">
        <v>372</v>
      </c>
      <c r="C35" s="63"/>
      <c r="D35" s="58" t="s">
        <v>420</v>
      </c>
      <c r="E35" s="59"/>
      <c r="F35" s="59"/>
      <c r="G35" s="59"/>
      <c r="H35" s="93">
        <v>60074.54</v>
      </c>
      <c r="I35" s="93">
        <v>73803.399999999994</v>
      </c>
      <c r="J35" s="93">
        <v>72748.03</v>
      </c>
      <c r="K35" s="93">
        <v>61129.91</v>
      </c>
      <c r="L35" s="93"/>
    </row>
    <row r="36" spans="1:12" ht="9.9" customHeight="1" x14ac:dyDescent="0.3">
      <c r="A36" s="57" t="s">
        <v>421</v>
      </c>
      <c r="B36" s="62" t="s">
        <v>372</v>
      </c>
      <c r="C36" s="63"/>
      <c r="D36" s="63"/>
      <c r="E36" s="58" t="s">
        <v>422</v>
      </c>
      <c r="F36" s="59"/>
      <c r="G36" s="59"/>
      <c r="H36" s="93">
        <v>3500</v>
      </c>
      <c r="I36" s="93">
        <v>1570</v>
      </c>
      <c r="J36" s="93">
        <v>4570</v>
      </c>
      <c r="K36" s="93">
        <v>500</v>
      </c>
      <c r="L36" s="93"/>
    </row>
    <row r="37" spans="1:12" ht="9.9" customHeight="1" x14ac:dyDescent="0.3">
      <c r="A37" s="57" t="s">
        <v>423</v>
      </c>
      <c r="B37" s="62" t="s">
        <v>372</v>
      </c>
      <c r="C37" s="63"/>
      <c r="D37" s="63"/>
      <c r="E37" s="63"/>
      <c r="F37" s="58" t="s">
        <v>424</v>
      </c>
      <c r="G37" s="59"/>
      <c r="H37" s="93">
        <v>3500</v>
      </c>
      <c r="I37" s="93">
        <v>1570</v>
      </c>
      <c r="J37" s="93">
        <v>4570</v>
      </c>
      <c r="K37" s="93">
        <v>500</v>
      </c>
      <c r="L37" s="93"/>
    </row>
    <row r="38" spans="1:12" ht="9.9" customHeight="1" x14ac:dyDescent="0.3">
      <c r="A38" s="64" t="s">
        <v>425</v>
      </c>
      <c r="B38" s="62" t="s">
        <v>372</v>
      </c>
      <c r="C38" s="63"/>
      <c r="D38" s="63"/>
      <c r="E38" s="63"/>
      <c r="F38" s="63"/>
      <c r="G38" s="65" t="s">
        <v>426</v>
      </c>
      <c r="H38" s="94">
        <v>3000</v>
      </c>
      <c r="I38" s="94">
        <v>1070</v>
      </c>
      <c r="J38" s="94">
        <v>4070</v>
      </c>
      <c r="K38" s="94">
        <v>0</v>
      </c>
      <c r="L38" s="94"/>
    </row>
    <row r="39" spans="1:12" ht="9.9" customHeight="1" x14ac:dyDescent="0.3">
      <c r="A39" s="64" t="s">
        <v>427</v>
      </c>
      <c r="B39" s="62" t="s">
        <v>372</v>
      </c>
      <c r="C39" s="63"/>
      <c r="D39" s="63"/>
      <c r="E39" s="63"/>
      <c r="F39" s="63"/>
      <c r="G39" s="65" t="s">
        <v>428</v>
      </c>
      <c r="H39" s="94">
        <v>500</v>
      </c>
      <c r="I39" s="94">
        <v>500</v>
      </c>
      <c r="J39" s="94">
        <v>500</v>
      </c>
      <c r="K39" s="94">
        <v>500</v>
      </c>
      <c r="L39" s="94"/>
    </row>
    <row r="40" spans="1:12" ht="9.9" customHeight="1" x14ac:dyDescent="0.3">
      <c r="A40" s="67" t="s">
        <v>372</v>
      </c>
      <c r="B40" s="62" t="s">
        <v>372</v>
      </c>
      <c r="C40" s="63"/>
      <c r="D40" s="63"/>
      <c r="E40" s="63"/>
      <c r="F40" s="63"/>
      <c r="G40" s="68" t="s">
        <v>372</v>
      </c>
      <c r="H40" s="95"/>
      <c r="I40" s="95"/>
      <c r="J40" s="95"/>
      <c r="K40" s="95"/>
      <c r="L40" s="95"/>
    </row>
    <row r="41" spans="1:12" ht="9.9" customHeight="1" x14ac:dyDescent="0.3">
      <c r="A41" s="57" t="s">
        <v>431</v>
      </c>
      <c r="B41" s="62" t="s">
        <v>372</v>
      </c>
      <c r="C41" s="63"/>
      <c r="D41" s="63"/>
      <c r="E41" s="58" t="s">
        <v>432</v>
      </c>
      <c r="F41" s="59"/>
      <c r="G41" s="59"/>
      <c r="H41" s="93">
        <v>18888.05</v>
      </c>
      <c r="I41" s="93">
        <v>72233.399999999994</v>
      </c>
      <c r="J41" s="93">
        <v>64344.75</v>
      </c>
      <c r="K41" s="93">
        <v>26776.7</v>
      </c>
      <c r="L41" s="93"/>
    </row>
    <row r="42" spans="1:12" ht="9.9" customHeight="1" x14ac:dyDescent="0.3">
      <c r="A42" s="57" t="s">
        <v>433</v>
      </c>
      <c r="B42" s="62" t="s">
        <v>372</v>
      </c>
      <c r="C42" s="63"/>
      <c r="D42" s="63"/>
      <c r="E42" s="63"/>
      <c r="F42" s="58" t="s">
        <v>432</v>
      </c>
      <c r="G42" s="59"/>
      <c r="H42" s="93">
        <v>18888.05</v>
      </c>
      <c r="I42" s="93">
        <v>72233.399999999994</v>
      </c>
      <c r="J42" s="93">
        <v>64344.75</v>
      </c>
      <c r="K42" s="93">
        <v>26776.7</v>
      </c>
      <c r="L42" s="93"/>
    </row>
    <row r="43" spans="1:12" ht="9.9" customHeight="1" x14ac:dyDescent="0.3">
      <c r="A43" s="64" t="s">
        <v>436</v>
      </c>
      <c r="B43" s="62" t="s">
        <v>372</v>
      </c>
      <c r="C43" s="63"/>
      <c r="D43" s="63"/>
      <c r="E43" s="63"/>
      <c r="F43" s="63"/>
      <c r="G43" s="65" t="s">
        <v>437</v>
      </c>
      <c r="H43" s="94">
        <v>18888.05</v>
      </c>
      <c r="I43" s="94">
        <v>46470.04</v>
      </c>
      <c r="J43" s="94">
        <v>38581.39</v>
      </c>
      <c r="K43" s="94">
        <v>26776.7</v>
      </c>
      <c r="L43" s="94"/>
    </row>
    <row r="44" spans="1:12" ht="9.9" customHeight="1" x14ac:dyDescent="0.3">
      <c r="A44" s="64" t="s">
        <v>440</v>
      </c>
      <c r="B44" s="62" t="s">
        <v>372</v>
      </c>
      <c r="C44" s="63"/>
      <c r="D44" s="63"/>
      <c r="E44" s="63"/>
      <c r="F44" s="63"/>
      <c r="G44" s="65" t="s">
        <v>441</v>
      </c>
      <c r="H44" s="94">
        <v>0</v>
      </c>
      <c r="I44" s="94">
        <v>25293.919999999998</v>
      </c>
      <c r="J44" s="94">
        <v>25293.919999999998</v>
      </c>
      <c r="K44" s="94">
        <v>0</v>
      </c>
      <c r="L44" s="94"/>
    </row>
    <row r="45" spans="1:12" ht="9.9" customHeight="1" x14ac:dyDescent="0.3">
      <c r="A45" s="64" t="s">
        <v>1089</v>
      </c>
      <c r="B45" s="62" t="s">
        <v>372</v>
      </c>
      <c r="C45" s="63"/>
      <c r="D45" s="63"/>
      <c r="E45" s="63"/>
      <c r="F45" s="63"/>
      <c r="G45" s="65" t="s">
        <v>660</v>
      </c>
      <c r="H45" s="94">
        <v>0</v>
      </c>
      <c r="I45" s="94">
        <v>469.44</v>
      </c>
      <c r="J45" s="94">
        <v>469.44</v>
      </c>
      <c r="K45" s="94">
        <v>0</v>
      </c>
      <c r="L45" s="94"/>
    </row>
    <row r="46" spans="1:12" ht="9.9" customHeight="1" x14ac:dyDescent="0.3">
      <c r="A46" s="67" t="s">
        <v>372</v>
      </c>
      <c r="B46" s="62" t="s">
        <v>372</v>
      </c>
      <c r="C46" s="63"/>
      <c r="D46" s="63"/>
      <c r="E46" s="63"/>
      <c r="F46" s="63"/>
      <c r="G46" s="68" t="s">
        <v>372</v>
      </c>
      <c r="H46" s="95"/>
      <c r="I46" s="95"/>
      <c r="J46" s="95"/>
      <c r="K46" s="95"/>
      <c r="L46" s="95"/>
    </row>
    <row r="47" spans="1:12" ht="9.9" customHeight="1" x14ac:dyDescent="0.3">
      <c r="A47" s="57" t="s">
        <v>442</v>
      </c>
      <c r="B47" s="62" t="s">
        <v>372</v>
      </c>
      <c r="C47" s="63"/>
      <c r="D47" s="63"/>
      <c r="E47" s="58" t="s">
        <v>443</v>
      </c>
      <c r="F47" s="59"/>
      <c r="G47" s="59"/>
      <c r="H47" s="93">
        <v>37686.49</v>
      </c>
      <c r="I47" s="93">
        <v>0</v>
      </c>
      <c r="J47" s="93">
        <v>3833.28</v>
      </c>
      <c r="K47" s="93">
        <v>33853.21</v>
      </c>
      <c r="L47" s="93"/>
    </row>
    <row r="48" spans="1:12" ht="9.9" customHeight="1" x14ac:dyDescent="0.3">
      <c r="A48" s="57" t="s">
        <v>444</v>
      </c>
      <c r="B48" s="62" t="s">
        <v>372</v>
      </c>
      <c r="C48" s="63"/>
      <c r="D48" s="63"/>
      <c r="E48" s="63"/>
      <c r="F48" s="58" t="s">
        <v>443</v>
      </c>
      <c r="G48" s="59"/>
      <c r="H48" s="93">
        <v>37686.49</v>
      </c>
      <c r="I48" s="93">
        <v>0</v>
      </c>
      <c r="J48" s="93">
        <v>3833.28</v>
      </c>
      <c r="K48" s="93">
        <v>33853.21</v>
      </c>
      <c r="L48" s="93"/>
    </row>
    <row r="49" spans="1:12" ht="9.9" customHeight="1" x14ac:dyDescent="0.3">
      <c r="A49" s="64" t="s">
        <v>445</v>
      </c>
      <c r="B49" s="62" t="s">
        <v>372</v>
      </c>
      <c r="C49" s="63"/>
      <c r="D49" s="63"/>
      <c r="E49" s="63"/>
      <c r="F49" s="63"/>
      <c r="G49" s="65" t="s">
        <v>446</v>
      </c>
      <c r="H49" s="94">
        <v>37686.49</v>
      </c>
      <c r="I49" s="94">
        <v>0</v>
      </c>
      <c r="J49" s="94">
        <v>3833.28</v>
      </c>
      <c r="K49" s="94">
        <v>33853.21</v>
      </c>
      <c r="L49" s="94"/>
    </row>
    <row r="50" spans="1:12" ht="9.9" customHeight="1" x14ac:dyDescent="0.3">
      <c r="A50" s="67" t="s">
        <v>372</v>
      </c>
      <c r="B50" s="62" t="s">
        <v>372</v>
      </c>
      <c r="C50" s="63"/>
      <c r="D50" s="63"/>
      <c r="E50" s="63"/>
      <c r="F50" s="63"/>
      <c r="G50" s="68" t="s">
        <v>372</v>
      </c>
      <c r="H50" s="95"/>
      <c r="I50" s="95"/>
      <c r="J50" s="95"/>
      <c r="K50" s="95"/>
      <c r="L50" s="95"/>
    </row>
    <row r="51" spans="1:12" ht="9.9" customHeight="1" x14ac:dyDescent="0.3">
      <c r="A51" s="57" t="s">
        <v>447</v>
      </c>
      <c r="B51" s="61" t="s">
        <v>372</v>
      </c>
      <c r="C51" s="58" t="s">
        <v>448</v>
      </c>
      <c r="D51" s="59"/>
      <c r="E51" s="59"/>
      <c r="F51" s="59"/>
      <c r="G51" s="59"/>
      <c r="H51" s="93">
        <v>13387427.01</v>
      </c>
      <c r="I51" s="93">
        <v>7970</v>
      </c>
      <c r="J51" s="93">
        <v>165729.99</v>
      </c>
      <c r="K51" s="93">
        <v>13229667.02</v>
      </c>
      <c r="L51" s="93"/>
    </row>
    <row r="52" spans="1:12" ht="9.9" customHeight="1" x14ac:dyDescent="0.3">
      <c r="A52" s="57" t="s">
        <v>449</v>
      </c>
      <c r="B52" s="62" t="s">
        <v>372</v>
      </c>
      <c r="C52" s="63"/>
      <c r="D52" s="58" t="s">
        <v>450</v>
      </c>
      <c r="E52" s="59"/>
      <c r="F52" s="59"/>
      <c r="G52" s="59"/>
      <c r="H52" s="93">
        <v>3732872.32</v>
      </c>
      <c r="I52" s="93">
        <v>7970</v>
      </c>
      <c r="J52" s="93">
        <v>165729.99</v>
      </c>
      <c r="K52" s="93">
        <v>3575112.33</v>
      </c>
      <c r="L52" s="93"/>
    </row>
    <row r="53" spans="1:12" ht="9.9" customHeight="1" x14ac:dyDescent="0.3">
      <c r="A53" s="57" t="s">
        <v>451</v>
      </c>
      <c r="B53" s="62" t="s">
        <v>372</v>
      </c>
      <c r="C53" s="63"/>
      <c r="D53" s="63"/>
      <c r="E53" s="58" t="s">
        <v>452</v>
      </c>
      <c r="F53" s="59"/>
      <c r="G53" s="59"/>
      <c r="H53" s="93">
        <v>30576454.059999999</v>
      </c>
      <c r="I53" s="93">
        <v>7370</v>
      </c>
      <c r="J53" s="93">
        <v>0</v>
      </c>
      <c r="K53" s="93">
        <v>30583824.059999999</v>
      </c>
      <c r="L53" s="93"/>
    </row>
    <row r="54" spans="1:12" ht="9.9" customHeight="1" x14ac:dyDescent="0.3">
      <c r="A54" s="57" t="s">
        <v>453</v>
      </c>
      <c r="B54" s="62" t="s">
        <v>372</v>
      </c>
      <c r="C54" s="63"/>
      <c r="D54" s="63"/>
      <c r="E54" s="63"/>
      <c r="F54" s="58" t="s">
        <v>452</v>
      </c>
      <c r="G54" s="59"/>
      <c r="H54" s="93">
        <v>30576454.059999999</v>
      </c>
      <c r="I54" s="93">
        <v>7370</v>
      </c>
      <c r="J54" s="93">
        <v>0</v>
      </c>
      <c r="K54" s="93">
        <v>30583824.059999999</v>
      </c>
      <c r="L54" s="93"/>
    </row>
    <row r="55" spans="1:12" ht="9.9" customHeight="1" x14ac:dyDescent="0.3">
      <c r="A55" s="64" t="s">
        <v>454</v>
      </c>
      <c r="B55" s="62" t="s">
        <v>372</v>
      </c>
      <c r="C55" s="63"/>
      <c r="D55" s="63"/>
      <c r="E55" s="63"/>
      <c r="F55" s="63"/>
      <c r="G55" s="65" t="s">
        <v>455</v>
      </c>
      <c r="H55" s="94">
        <v>759111.34</v>
      </c>
      <c r="I55" s="94">
        <v>0</v>
      </c>
      <c r="J55" s="94">
        <v>0</v>
      </c>
      <c r="K55" s="94">
        <v>759111.34</v>
      </c>
      <c r="L55" s="94"/>
    </row>
    <row r="56" spans="1:12" ht="9.9" customHeight="1" x14ac:dyDescent="0.3">
      <c r="A56" s="64" t="s">
        <v>456</v>
      </c>
      <c r="B56" s="62" t="s">
        <v>372</v>
      </c>
      <c r="C56" s="63"/>
      <c r="D56" s="63"/>
      <c r="E56" s="63"/>
      <c r="F56" s="63"/>
      <c r="G56" s="65" t="s">
        <v>457</v>
      </c>
      <c r="H56" s="94">
        <v>350327.15</v>
      </c>
      <c r="I56" s="94">
        <v>0</v>
      </c>
      <c r="J56" s="94">
        <v>0</v>
      </c>
      <c r="K56" s="94">
        <v>350327.15</v>
      </c>
      <c r="L56" s="94"/>
    </row>
    <row r="57" spans="1:12" ht="9.9" customHeight="1" x14ac:dyDescent="0.3">
      <c r="A57" s="64" t="s">
        <v>458</v>
      </c>
      <c r="B57" s="62" t="s">
        <v>372</v>
      </c>
      <c r="C57" s="63"/>
      <c r="D57" s="63"/>
      <c r="E57" s="63"/>
      <c r="F57" s="63"/>
      <c r="G57" s="65" t="s">
        <v>459</v>
      </c>
      <c r="H57" s="94">
        <v>1108963.1499999999</v>
      </c>
      <c r="I57" s="94">
        <v>0</v>
      </c>
      <c r="J57" s="94">
        <v>0</v>
      </c>
      <c r="K57" s="94">
        <v>1108963.1499999999</v>
      </c>
      <c r="L57" s="94"/>
    </row>
    <row r="58" spans="1:12" ht="9.9" customHeight="1" x14ac:dyDescent="0.3">
      <c r="A58" s="64" t="s">
        <v>460</v>
      </c>
      <c r="B58" s="62" t="s">
        <v>372</v>
      </c>
      <c r="C58" s="63"/>
      <c r="D58" s="63"/>
      <c r="E58" s="63"/>
      <c r="F58" s="63"/>
      <c r="G58" s="65" t="s">
        <v>461</v>
      </c>
      <c r="H58" s="94">
        <v>890545.32</v>
      </c>
      <c r="I58" s="94">
        <v>0</v>
      </c>
      <c r="J58" s="94">
        <v>0</v>
      </c>
      <c r="K58" s="94">
        <v>890545.32</v>
      </c>
      <c r="L58" s="94"/>
    </row>
    <row r="59" spans="1:12" ht="9.9" customHeight="1" x14ac:dyDescent="0.3">
      <c r="A59" s="64" t="s">
        <v>462</v>
      </c>
      <c r="B59" s="62" t="s">
        <v>372</v>
      </c>
      <c r="C59" s="63"/>
      <c r="D59" s="63"/>
      <c r="E59" s="63"/>
      <c r="F59" s="63"/>
      <c r="G59" s="65" t="s">
        <v>463</v>
      </c>
      <c r="H59" s="94">
        <v>1329233.4099999999</v>
      </c>
      <c r="I59" s="94">
        <v>1620</v>
      </c>
      <c r="J59" s="94">
        <v>0</v>
      </c>
      <c r="K59" s="94">
        <v>1330853.4099999999</v>
      </c>
      <c r="L59" s="94"/>
    </row>
    <row r="60" spans="1:12" ht="9.9" customHeight="1" x14ac:dyDescent="0.3">
      <c r="A60" s="64" t="s">
        <v>464</v>
      </c>
      <c r="B60" s="62" t="s">
        <v>372</v>
      </c>
      <c r="C60" s="63"/>
      <c r="D60" s="63"/>
      <c r="E60" s="63"/>
      <c r="F60" s="63"/>
      <c r="G60" s="65" t="s">
        <v>465</v>
      </c>
      <c r="H60" s="94">
        <v>601566.87</v>
      </c>
      <c r="I60" s="94">
        <v>0</v>
      </c>
      <c r="J60" s="94">
        <v>0</v>
      </c>
      <c r="K60" s="94">
        <v>601566.87</v>
      </c>
      <c r="L60" s="94"/>
    </row>
    <row r="61" spans="1:12" ht="9.9" customHeight="1" x14ac:dyDescent="0.3">
      <c r="A61" s="64" t="s">
        <v>466</v>
      </c>
      <c r="B61" s="62" t="s">
        <v>372</v>
      </c>
      <c r="C61" s="63"/>
      <c r="D61" s="63"/>
      <c r="E61" s="63"/>
      <c r="F61" s="63"/>
      <c r="G61" s="65" t="s">
        <v>467</v>
      </c>
      <c r="H61" s="94">
        <v>1872231.87</v>
      </c>
      <c r="I61" s="94">
        <v>0</v>
      </c>
      <c r="J61" s="94">
        <v>0</v>
      </c>
      <c r="K61" s="94">
        <v>1872231.87</v>
      </c>
      <c r="L61" s="94"/>
    </row>
    <row r="62" spans="1:12" ht="9.9" customHeight="1" x14ac:dyDescent="0.3">
      <c r="A62" s="64" t="s">
        <v>468</v>
      </c>
      <c r="B62" s="62" t="s">
        <v>372</v>
      </c>
      <c r="C62" s="63"/>
      <c r="D62" s="63"/>
      <c r="E62" s="63"/>
      <c r="F62" s="63"/>
      <c r="G62" s="65" t="s">
        <v>469</v>
      </c>
      <c r="H62" s="94">
        <v>76973.740000000005</v>
      </c>
      <c r="I62" s="94">
        <v>0</v>
      </c>
      <c r="J62" s="94">
        <v>0</v>
      </c>
      <c r="K62" s="94">
        <v>76973.740000000005</v>
      </c>
      <c r="L62" s="94"/>
    </row>
    <row r="63" spans="1:12" ht="9.9" customHeight="1" x14ac:dyDescent="0.3">
      <c r="A63" s="64" t="s">
        <v>470</v>
      </c>
      <c r="B63" s="62" t="s">
        <v>372</v>
      </c>
      <c r="C63" s="63"/>
      <c r="D63" s="63"/>
      <c r="E63" s="63"/>
      <c r="F63" s="63"/>
      <c r="G63" s="65" t="s">
        <v>471</v>
      </c>
      <c r="H63" s="94">
        <v>48104.38</v>
      </c>
      <c r="I63" s="94">
        <v>0</v>
      </c>
      <c r="J63" s="94">
        <v>0</v>
      </c>
      <c r="K63" s="94">
        <v>48104.38</v>
      </c>
      <c r="L63" s="94"/>
    </row>
    <row r="64" spans="1:12" ht="9.9" customHeight="1" x14ac:dyDescent="0.3">
      <c r="A64" s="64" t="s">
        <v>472</v>
      </c>
      <c r="B64" s="62" t="s">
        <v>372</v>
      </c>
      <c r="C64" s="63"/>
      <c r="D64" s="63"/>
      <c r="E64" s="63"/>
      <c r="F64" s="63"/>
      <c r="G64" s="65" t="s">
        <v>473</v>
      </c>
      <c r="H64" s="94">
        <v>555431.16</v>
      </c>
      <c r="I64" s="94">
        <v>0</v>
      </c>
      <c r="J64" s="94">
        <v>0</v>
      </c>
      <c r="K64" s="94">
        <v>555431.16</v>
      </c>
      <c r="L64" s="94"/>
    </row>
    <row r="65" spans="1:12" ht="9.9" customHeight="1" x14ac:dyDescent="0.3">
      <c r="A65" s="64" t="s">
        <v>474</v>
      </c>
      <c r="B65" s="62" t="s">
        <v>372</v>
      </c>
      <c r="C65" s="63"/>
      <c r="D65" s="63"/>
      <c r="E65" s="63"/>
      <c r="F65" s="63"/>
      <c r="G65" s="65" t="s">
        <v>475</v>
      </c>
      <c r="H65" s="94">
        <v>120178.97</v>
      </c>
      <c r="I65" s="94">
        <v>0</v>
      </c>
      <c r="J65" s="94">
        <v>0</v>
      </c>
      <c r="K65" s="94">
        <v>120178.97</v>
      </c>
      <c r="L65" s="94"/>
    </row>
    <row r="66" spans="1:12" ht="9.9" customHeight="1" x14ac:dyDescent="0.3">
      <c r="A66" s="64" t="s">
        <v>476</v>
      </c>
      <c r="B66" s="62" t="s">
        <v>372</v>
      </c>
      <c r="C66" s="63"/>
      <c r="D66" s="63"/>
      <c r="E66" s="63"/>
      <c r="F66" s="63"/>
      <c r="G66" s="65" t="s">
        <v>477</v>
      </c>
      <c r="H66" s="94">
        <v>31828.44</v>
      </c>
      <c r="I66" s="94">
        <v>0</v>
      </c>
      <c r="J66" s="94">
        <v>0</v>
      </c>
      <c r="K66" s="94">
        <v>31828.44</v>
      </c>
      <c r="L66" s="94"/>
    </row>
    <row r="67" spans="1:12" ht="9.9" customHeight="1" x14ac:dyDescent="0.3">
      <c r="A67" s="64" t="s">
        <v>478</v>
      </c>
      <c r="B67" s="62" t="s">
        <v>372</v>
      </c>
      <c r="C67" s="63"/>
      <c r="D67" s="63"/>
      <c r="E67" s="63"/>
      <c r="F67" s="63"/>
      <c r="G67" s="65" t="s">
        <v>479</v>
      </c>
      <c r="H67" s="94">
        <v>525406.35</v>
      </c>
      <c r="I67" s="94">
        <v>0</v>
      </c>
      <c r="J67" s="94">
        <v>0</v>
      </c>
      <c r="K67" s="94">
        <v>525406.35</v>
      </c>
      <c r="L67" s="94"/>
    </row>
    <row r="68" spans="1:12" ht="9.9" customHeight="1" x14ac:dyDescent="0.3">
      <c r="A68" s="64" t="s">
        <v>480</v>
      </c>
      <c r="B68" s="62" t="s">
        <v>372</v>
      </c>
      <c r="C68" s="63"/>
      <c r="D68" s="63"/>
      <c r="E68" s="63"/>
      <c r="F68" s="63"/>
      <c r="G68" s="65" t="s">
        <v>481</v>
      </c>
      <c r="H68" s="94">
        <v>9021.5</v>
      </c>
      <c r="I68" s="94">
        <v>0</v>
      </c>
      <c r="J68" s="94">
        <v>0</v>
      </c>
      <c r="K68" s="94">
        <v>9021.5</v>
      </c>
      <c r="L68" s="94"/>
    </row>
    <row r="69" spans="1:12" ht="9.9" customHeight="1" x14ac:dyDescent="0.3">
      <c r="A69" s="64" t="s">
        <v>482</v>
      </c>
      <c r="B69" s="62" t="s">
        <v>372</v>
      </c>
      <c r="C69" s="63"/>
      <c r="D69" s="63"/>
      <c r="E69" s="63"/>
      <c r="F69" s="63"/>
      <c r="G69" s="65" t="s">
        <v>483</v>
      </c>
      <c r="H69" s="94">
        <v>2345610.4500000002</v>
      </c>
      <c r="I69" s="94">
        <v>0</v>
      </c>
      <c r="J69" s="94">
        <v>0</v>
      </c>
      <c r="K69" s="94">
        <v>2345610.4500000002</v>
      </c>
      <c r="L69" s="94"/>
    </row>
    <row r="70" spans="1:12" ht="9.9" customHeight="1" x14ac:dyDescent="0.3">
      <c r="A70" s="64" t="s">
        <v>484</v>
      </c>
      <c r="B70" s="62" t="s">
        <v>372</v>
      </c>
      <c r="C70" s="63"/>
      <c r="D70" s="63"/>
      <c r="E70" s="63"/>
      <c r="F70" s="63"/>
      <c r="G70" s="65" t="s">
        <v>485</v>
      </c>
      <c r="H70" s="94">
        <v>5213215.55</v>
      </c>
      <c r="I70" s="94">
        <v>0</v>
      </c>
      <c r="J70" s="94">
        <v>0</v>
      </c>
      <c r="K70" s="94">
        <v>5213215.55</v>
      </c>
      <c r="L70" s="94"/>
    </row>
    <row r="71" spans="1:12" ht="9.9" customHeight="1" x14ac:dyDescent="0.3">
      <c r="A71" s="64" t="s">
        <v>486</v>
      </c>
      <c r="B71" s="62" t="s">
        <v>372</v>
      </c>
      <c r="C71" s="63"/>
      <c r="D71" s="63"/>
      <c r="E71" s="63"/>
      <c r="F71" s="63"/>
      <c r="G71" s="65" t="s">
        <v>487</v>
      </c>
      <c r="H71" s="94">
        <v>1212299.67</v>
      </c>
      <c r="I71" s="94">
        <v>0</v>
      </c>
      <c r="J71" s="94">
        <v>0</v>
      </c>
      <c r="K71" s="94">
        <v>1212299.67</v>
      </c>
      <c r="L71" s="94"/>
    </row>
    <row r="72" spans="1:12" ht="9.9" customHeight="1" x14ac:dyDescent="0.3">
      <c r="A72" s="64" t="s">
        <v>488</v>
      </c>
      <c r="B72" s="62" t="s">
        <v>372</v>
      </c>
      <c r="C72" s="63"/>
      <c r="D72" s="63"/>
      <c r="E72" s="63"/>
      <c r="F72" s="63"/>
      <c r="G72" s="65" t="s">
        <v>489</v>
      </c>
      <c r="H72" s="94">
        <v>5293717.33</v>
      </c>
      <c r="I72" s="94">
        <v>0</v>
      </c>
      <c r="J72" s="94">
        <v>0</v>
      </c>
      <c r="K72" s="94">
        <v>5293717.33</v>
      </c>
      <c r="L72" s="94"/>
    </row>
    <row r="73" spans="1:12" ht="9.9" customHeight="1" x14ac:dyDescent="0.3">
      <c r="A73" s="64" t="s">
        <v>490</v>
      </c>
      <c r="B73" s="62" t="s">
        <v>372</v>
      </c>
      <c r="C73" s="63"/>
      <c r="D73" s="63"/>
      <c r="E73" s="63"/>
      <c r="F73" s="63"/>
      <c r="G73" s="65" t="s">
        <v>491</v>
      </c>
      <c r="H73" s="94">
        <v>263138.71999999997</v>
      </c>
      <c r="I73" s="94">
        <v>0</v>
      </c>
      <c r="J73" s="94">
        <v>0</v>
      </c>
      <c r="K73" s="94">
        <v>263138.71999999997</v>
      </c>
      <c r="L73" s="94"/>
    </row>
    <row r="74" spans="1:12" ht="18.899999999999999" customHeight="1" x14ac:dyDescent="0.3">
      <c r="A74" s="64" t="s">
        <v>492</v>
      </c>
      <c r="B74" s="62" t="s">
        <v>372</v>
      </c>
      <c r="C74" s="63"/>
      <c r="D74" s="63"/>
      <c r="E74" s="63"/>
      <c r="F74" s="63"/>
      <c r="G74" s="65" t="s">
        <v>493</v>
      </c>
      <c r="H74" s="94">
        <v>2687579.06</v>
      </c>
      <c r="I74" s="94">
        <v>5750</v>
      </c>
      <c r="J74" s="94">
        <v>0</v>
      </c>
      <c r="K74" s="94">
        <v>2693329.06</v>
      </c>
      <c r="L74" s="94"/>
    </row>
    <row r="75" spans="1:12" ht="9.9" customHeight="1" x14ac:dyDescent="0.3">
      <c r="A75" s="64" t="s">
        <v>496</v>
      </c>
      <c r="B75" s="62" t="s">
        <v>372</v>
      </c>
      <c r="C75" s="63"/>
      <c r="D75" s="63"/>
      <c r="E75" s="63"/>
      <c r="F75" s="63"/>
      <c r="G75" s="65" t="s">
        <v>497</v>
      </c>
      <c r="H75" s="94">
        <v>3832172.58</v>
      </c>
      <c r="I75" s="94">
        <v>0</v>
      </c>
      <c r="J75" s="94">
        <v>0</v>
      </c>
      <c r="K75" s="94">
        <v>3832172.58</v>
      </c>
      <c r="L75" s="94"/>
    </row>
    <row r="76" spans="1:12" ht="9.9" customHeight="1" x14ac:dyDescent="0.3">
      <c r="A76" s="64" t="s">
        <v>498</v>
      </c>
      <c r="B76" s="62" t="s">
        <v>372</v>
      </c>
      <c r="C76" s="63"/>
      <c r="D76" s="63"/>
      <c r="E76" s="63"/>
      <c r="F76" s="63"/>
      <c r="G76" s="65" t="s">
        <v>499</v>
      </c>
      <c r="H76" s="94">
        <v>174389.91</v>
      </c>
      <c r="I76" s="94">
        <v>0</v>
      </c>
      <c r="J76" s="94">
        <v>0</v>
      </c>
      <c r="K76" s="94">
        <v>174389.91</v>
      </c>
      <c r="L76" s="94"/>
    </row>
    <row r="77" spans="1:12" ht="9.9" customHeight="1" x14ac:dyDescent="0.3">
      <c r="A77" s="64" t="s">
        <v>500</v>
      </c>
      <c r="B77" s="62" t="s">
        <v>372</v>
      </c>
      <c r="C77" s="63"/>
      <c r="D77" s="63"/>
      <c r="E77" s="63"/>
      <c r="F77" s="63"/>
      <c r="G77" s="65" t="s">
        <v>501</v>
      </c>
      <c r="H77" s="94">
        <v>482685.7</v>
      </c>
      <c r="I77" s="94">
        <v>0</v>
      </c>
      <c r="J77" s="94">
        <v>0</v>
      </c>
      <c r="K77" s="94">
        <v>482685.7</v>
      </c>
      <c r="L77" s="94"/>
    </row>
    <row r="78" spans="1:12" ht="9.9" customHeight="1" x14ac:dyDescent="0.3">
      <c r="A78" s="64" t="s">
        <v>502</v>
      </c>
      <c r="B78" s="62" t="s">
        <v>372</v>
      </c>
      <c r="C78" s="63"/>
      <c r="D78" s="63"/>
      <c r="E78" s="63"/>
      <c r="F78" s="63"/>
      <c r="G78" s="65" t="s">
        <v>503</v>
      </c>
      <c r="H78" s="94">
        <v>69645.5</v>
      </c>
      <c r="I78" s="94">
        <v>0</v>
      </c>
      <c r="J78" s="94">
        <v>0</v>
      </c>
      <c r="K78" s="94">
        <v>69645.5</v>
      </c>
      <c r="L78" s="94"/>
    </row>
    <row r="79" spans="1:12" ht="9.9" customHeight="1" x14ac:dyDescent="0.3">
      <c r="A79" s="64" t="s">
        <v>504</v>
      </c>
      <c r="B79" s="62" t="s">
        <v>372</v>
      </c>
      <c r="C79" s="63"/>
      <c r="D79" s="63"/>
      <c r="E79" s="63"/>
      <c r="F79" s="63"/>
      <c r="G79" s="65" t="s">
        <v>505</v>
      </c>
      <c r="H79" s="94">
        <v>363075.94</v>
      </c>
      <c r="I79" s="94">
        <v>0</v>
      </c>
      <c r="J79" s="94">
        <v>0</v>
      </c>
      <c r="K79" s="94">
        <v>363075.94</v>
      </c>
      <c r="L79" s="94"/>
    </row>
    <row r="80" spans="1:12" ht="9.9" customHeight="1" x14ac:dyDescent="0.3">
      <c r="A80" s="64" t="s">
        <v>506</v>
      </c>
      <c r="B80" s="62" t="s">
        <v>372</v>
      </c>
      <c r="C80" s="63"/>
      <c r="D80" s="63"/>
      <c r="E80" s="63"/>
      <c r="F80" s="63"/>
      <c r="G80" s="65" t="s">
        <v>507</v>
      </c>
      <c r="H80" s="94">
        <v>360000</v>
      </c>
      <c r="I80" s="94">
        <v>0</v>
      </c>
      <c r="J80" s="94">
        <v>0</v>
      </c>
      <c r="K80" s="94">
        <v>360000</v>
      </c>
      <c r="L80" s="94"/>
    </row>
    <row r="81" spans="1:12" ht="9.9" customHeight="1" x14ac:dyDescent="0.3">
      <c r="A81" s="67" t="s">
        <v>372</v>
      </c>
      <c r="B81" s="62" t="s">
        <v>372</v>
      </c>
      <c r="C81" s="63"/>
      <c r="D81" s="63"/>
      <c r="E81" s="63"/>
      <c r="F81" s="63"/>
      <c r="G81" s="68" t="s">
        <v>372</v>
      </c>
      <c r="H81" s="95"/>
      <c r="I81" s="95"/>
      <c r="J81" s="95"/>
      <c r="K81" s="95"/>
      <c r="L81" s="95"/>
    </row>
    <row r="82" spans="1:12" ht="9.9" customHeight="1" x14ac:dyDescent="0.3">
      <c r="A82" s="57" t="s">
        <v>508</v>
      </c>
      <c r="B82" s="62" t="s">
        <v>372</v>
      </c>
      <c r="C82" s="63"/>
      <c r="D82" s="63"/>
      <c r="E82" s="58" t="s">
        <v>509</v>
      </c>
      <c r="F82" s="59"/>
      <c r="G82" s="59"/>
      <c r="H82" s="93">
        <v>-26943681.16</v>
      </c>
      <c r="I82" s="93">
        <v>0</v>
      </c>
      <c r="J82" s="93">
        <v>165376.46</v>
      </c>
      <c r="K82" s="93">
        <v>-27109057.620000001</v>
      </c>
      <c r="L82" s="93"/>
    </row>
    <row r="83" spans="1:12" ht="9.9" customHeight="1" x14ac:dyDescent="0.3">
      <c r="A83" s="57" t="s">
        <v>510</v>
      </c>
      <c r="B83" s="62" t="s">
        <v>372</v>
      </c>
      <c r="C83" s="63"/>
      <c r="D83" s="63"/>
      <c r="E83" s="63"/>
      <c r="F83" s="58" t="s">
        <v>509</v>
      </c>
      <c r="G83" s="59"/>
      <c r="H83" s="93">
        <v>-26943681.16</v>
      </c>
      <c r="I83" s="93">
        <v>0</v>
      </c>
      <c r="J83" s="93">
        <v>165376.46</v>
      </c>
      <c r="K83" s="93">
        <v>-27109057.620000001</v>
      </c>
      <c r="L83" s="93"/>
    </row>
    <row r="84" spans="1:12" ht="9.9" customHeight="1" x14ac:dyDescent="0.3">
      <c r="A84" s="64" t="s">
        <v>511</v>
      </c>
      <c r="B84" s="62" t="s">
        <v>372</v>
      </c>
      <c r="C84" s="63"/>
      <c r="D84" s="63"/>
      <c r="E84" s="63"/>
      <c r="F84" s="63"/>
      <c r="G84" s="65" t="s">
        <v>512</v>
      </c>
      <c r="H84" s="94">
        <v>-1108963.1499999999</v>
      </c>
      <c r="I84" s="94">
        <v>0</v>
      </c>
      <c r="J84" s="94">
        <v>0</v>
      </c>
      <c r="K84" s="94">
        <v>-1108963.1499999999</v>
      </c>
      <c r="L84" s="94"/>
    </row>
    <row r="85" spans="1:12" ht="9.9" customHeight="1" x14ac:dyDescent="0.3">
      <c r="A85" s="64" t="s">
        <v>513</v>
      </c>
      <c r="B85" s="62" t="s">
        <v>372</v>
      </c>
      <c r="C85" s="63"/>
      <c r="D85" s="63"/>
      <c r="E85" s="63"/>
      <c r="F85" s="63"/>
      <c r="G85" s="65" t="s">
        <v>514</v>
      </c>
      <c r="H85" s="94">
        <v>-956065.44</v>
      </c>
      <c r="I85" s="94">
        <v>0</v>
      </c>
      <c r="J85" s="94">
        <v>16961.169999999998</v>
      </c>
      <c r="K85" s="94">
        <v>-973026.61</v>
      </c>
      <c r="L85" s="94"/>
    </row>
    <row r="86" spans="1:12" ht="9.9" customHeight="1" x14ac:dyDescent="0.3">
      <c r="A86" s="64" t="s">
        <v>515</v>
      </c>
      <c r="B86" s="62" t="s">
        <v>372</v>
      </c>
      <c r="C86" s="63"/>
      <c r="D86" s="63"/>
      <c r="E86" s="63"/>
      <c r="F86" s="63"/>
      <c r="G86" s="65" t="s">
        <v>516</v>
      </c>
      <c r="H86" s="94">
        <v>-771292.36</v>
      </c>
      <c r="I86" s="94">
        <v>0</v>
      </c>
      <c r="J86" s="94">
        <v>2540.4699999999998</v>
      </c>
      <c r="K86" s="94">
        <v>-773832.83</v>
      </c>
      <c r="L86" s="94"/>
    </row>
    <row r="87" spans="1:12" ht="9.9" customHeight="1" x14ac:dyDescent="0.3">
      <c r="A87" s="64" t="s">
        <v>517</v>
      </c>
      <c r="B87" s="62" t="s">
        <v>372</v>
      </c>
      <c r="C87" s="63"/>
      <c r="D87" s="63"/>
      <c r="E87" s="63"/>
      <c r="F87" s="63"/>
      <c r="G87" s="65" t="s">
        <v>518</v>
      </c>
      <c r="H87" s="94">
        <v>-758209.37</v>
      </c>
      <c r="I87" s="94">
        <v>0</v>
      </c>
      <c r="J87" s="94">
        <v>60.13</v>
      </c>
      <c r="K87" s="94">
        <v>-758269.5</v>
      </c>
      <c r="L87" s="94"/>
    </row>
    <row r="88" spans="1:12" ht="9.9" customHeight="1" x14ac:dyDescent="0.3">
      <c r="A88" s="64" t="s">
        <v>519</v>
      </c>
      <c r="B88" s="62" t="s">
        <v>372</v>
      </c>
      <c r="C88" s="63"/>
      <c r="D88" s="63"/>
      <c r="E88" s="63"/>
      <c r="F88" s="63"/>
      <c r="G88" s="65" t="s">
        <v>520</v>
      </c>
      <c r="H88" s="94">
        <v>-1867251.87</v>
      </c>
      <c r="I88" s="94">
        <v>0</v>
      </c>
      <c r="J88" s="94">
        <v>0</v>
      </c>
      <c r="K88" s="94">
        <v>-1867251.87</v>
      </c>
      <c r="L88" s="94"/>
    </row>
    <row r="89" spans="1:12" ht="9.9" customHeight="1" x14ac:dyDescent="0.3">
      <c r="A89" s="64" t="s">
        <v>521</v>
      </c>
      <c r="B89" s="62" t="s">
        <v>372</v>
      </c>
      <c r="C89" s="63"/>
      <c r="D89" s="63"/>
      <c r="E89" s="63"/>
      <c r="F89" s="63"/>
      <c r="G89" s="65" t="s">
        <v>522</v>
      </c>
      <c r="H89" s="94">
        <v>-52916.68</v>
      </c>
      <c r="I89" s="94">
        <v>0</v>
      </c>
      <c r="J89" s="94">
        <v>653.75</v>
      </c>
      <c r="K89" s="94">
        <v>-53570.43</v>
      </c>
      <c r="L89" s="94"/>
    </row>
    <row r="90" spans="1:12" ht="9.9" customHeight="1" x14ac:dyDescent="0.3">
      <c r="A90" s="64" t="s">
        <v>523</v>
      </c>
      <c r="B90" s="62" t="s">
        <v>372</v>
      </c>
      <c r="C90" s="63"/>
      <c r="D90" s="63"/>
      <c r="E90" s="63"/>
      <c r="F90" s="63"/>
      <c r="G90" s="65" t="s">
        <v>524</v>
      </c>
      <c r="H90" s="94">
        <v>-349968.91</v>
      </c>
      <c r="I90" s="94">
        <v>0</v>
      </c>
      <c r="J90" s="94">
        <v>50.95</v>
      </c>
      <c r="K90" s="94">
        <v>-350019.86</v>
      </c>
      <c r="L90" s="94"/>
    </row>
    <row r="91" spans="1:12" ht="9.9" customHeight="1" x14ac:dyDescent="0.3">
      <c r="A91" s="64" t="s">
        <v>525</v>
      </c>
      <c r="B91" s="62" t="s">
        <v>372</v>
      </c>
      <c r="C91" s="63"/>
      <c r="D91" s="63"/>
      <c r="E91" s="63"/>
      <c r="F91" s="63"/>
      <c r="G91" s="65" t="s">
        <v>526</v>
      </c>
      <c r="H91" s="94">
        <v>-48059.79</v>
      </c>
      <c r="I91" s="94">
        <v>0</v>
      </c>
      <c r="J91" s="94">
        <v>17.5</v>
      </c>
      <c r="K91" s="94">
        <v>-48077.29</v>
      </c>
      <c r="L91" s="94"/>
    </row>
    <row r="92" spans="1:12" ht="9.9" customHeight="1" x14ac:dyDescent="0.3">
      <c r="A92" s="64" t="s">
        <v>527</v>
      </c>
      <c r="B92" s="62" t="s">
        <v>372</v>
      </c>
      <c r="C92" s="63"/>
      <c r="D92" s="63"/>
      <c r="E92" s="63"/>
      <c r="F92" s="63"/>
      <c r="G92" s="65" t="s">
        <v>528</v>
      </c>
      <c r="H92" s="94">
        <v>-601566.87</v>
      </c>
      <c r="I92" s="94">
        <v>0</v>
      </c>
      <c r="J92" s="94">
        <v>0</v>
      </c>
      <c r="K92" s="94">
        <v>-601566.87</v>
      </c>
      <c r="L92" s="94"/>
    </row>
    <row r="93" spans="1:12" ht="9.9" customHeight="1" x14ac:dyDescent="0.3">
      <c r="A93" s="64" t="s">
        <v>529</v>
      </c>
      <c r="B93" s="62" t="s">
        <v>372</v>
      </c>
      <c r="C93" s="63"/>
      <c r="D93" s="63"/>
      <c r="E93" s="63"/>
      <c r="F93" s="63"/>
      <c r="G93" s="65" t="s">
        <v>530</v>
      </c>
      <c r="H93" s="94">
        <v>-533936.09</v>
      </c>
      <c r="I93" s="94">
        <v>0</v>
      </c>
      <c r="J93" s="94">
        <v>466.65</v>
      </c>
      <c r="K93" s="94">
        <v>-534402.74</v>
      </c>
      <c r="L93" s="94"/>
    </row>
    <row r="94" spans="1:12" ht="9.9" customHeight="1" x14ac:dyDescent="0.3">
      <c r="A94" s="64" t="s">
        <v>531</v>
      </c>
      <c r="B94" s="62" t="s">
        <v>372</v>
      </c>
      <c r="C94" s="63"/>
      <c r="D94" s="63"/>
      <c r="E94" s="63"/>
      <c r="F94" s="63"/>
      <c r="G94" s="65" t="s">
        <v>532</v>
      </c>
      <c r="H94" s="94">
        <v>-120178.97</v>
      </c>
      <c r="I94" s="94">
        <v>0</v>
      </c>
      <c r="J94" s="94">
        <v>0</v>
      </c>
      <c r="K94" s="94">
        <v>-120178.97</v>
      </c>
      <c r="L94" s="94"/>
    </row>
    <row r="95" spans="1:12" ht="9.9" customHeight="1" x14ac:dyDescent="0.3">
      <c r="A95" s="64" t="s">
        <v>533</v>
      </c>
      <c r="B95" s="62" t="s">
        <v>372</v>
      </c>
      <c r="C95" s="63"/>
      <c r="D95" s="63"/>
      <c r="E95" s="63"/>
      <c r="F95" s="63"/>
      <c r="G95" s="65" t="s">
        <v>534</v>
      </c>
      <c r="H95" s="94">
        <v>-31828.44</v>
      </c>
      <c r="I95" s="94">
        <v>0</v>
      </c>
      <c r="J95" s="94">
        <v>0</v>
      </c>
      <c r="K95" s="94">
        <v>-31828.44</v>
      </c>
      <c r="L95" s="94"/>
    </row>
    <row r="96" spans="1:12" ht="9.9" customHeight="1" x14ac:dyDescent="0.3">
      <c r="A96" s="64" t="s">
        <v>535</v>
      </c>
      <c r="B96" s="62" t="s">
        <v>372</v>
      </c>
      <c r="C96" s="63"/>
      <c r="D96" s="63"/>
      <c r="E96" s="63"/>
      <c r="F96" s="63"/>
      <c r="G96" s="65" t="s">
        <v>536</v>
      </c>
      <c r="H96" s="94">
        <v>-525406.35</v>
      </c>
      <c r="I96" s="94">
        <v>0</v>
      </c>
      <c r="J96" s="94">
        <v>0</v>
      </c>
      <c r="K96" s="94">
        <v>-525406.35</v>
      </c>
      <c r="L96" s="94"/>
    </row>
    <row r="97" spans="1:12" ht="9.9" customHeight="1" x14ac:dyDescent="0.3">
      <c r="A97" s="64" t="s">
        <v>537</v>
      </c>
      <c r="B97" s="62" t="s">
        <v>372</v>
      </c>
      <c r="C97" s="63"/>
      <c r="D97" s="63"/>
      <c r="E97" s="63"/>
      <c r="F97" s="63"/>
      <c r="G97" s="65" t="s">
        <v>538</v>
      </c>
      <c r="H97" s="94">
        <v>-9021.5</v>
      </c>
      <c r="I97" s="94">
        <v>0</v>
      </c>
      <c r="J97" s="94">
        <v>0</v>
      </c>
      <c r="K97" s="94">
        <v>-9021.5</v>
      </c>
      <c r="L97" s="94"/>
    </row>
    <row r="98" spans="1:12" ht="9.9" customHeight="1" x14ac:dyDescent="0.3">
      <c r="A98" s="64" t="s">
        <v>539</v>
      </c>
      <c r="B98" s="62" t="s">
        <v>372</v>
      </c>
      <c r="C98" s="63"/>
      <c r="D98" s="63"/>
      <c r="E98" s="63"/>
      <c r="F98" s="63"/>
      <c r="G98" s="65" t="s">
        <v>540</v>
      </c>
      <c r="H98" s="94">
        <v>-2307984.11</v>
      </c>
      <c r="I98" s="94">
        <v>0</v>
      </c>
      <c r="J98" s="94">
        <v>2541.85</v>
      </c>
      <c r="K98" s="94">
        <v>-2310525.96</v>
      </c>
      <c r="L98" s="94"/>
    </row>
    <row r="99" spans="1:12" ht="9.9" customHeight="1" x14ac:dyDescent="0.3">
      <c r="A99" s="64" t="s">
        <v>541</v>
      </c>
      <c r="B99" s="62" t="s">
        <v>372</v>
      </c>
      <c r="C99" s="63"/>
      <c r="D99" s="63"/>
      <c r="E99" s="63"/>
      <c r="F99" s="63"/>
      <c r="G99" s="65" t="s">
        <v>542</v>
      </c>
      <c r="H99" s="94">
        <v>-4990909.3</v>
      </c>
      <c r="I99" s="94">
        <v>0</v>
      </c>
      <c r="J99" s="94">
        <v>17189.240000000002</v>
      </c>
      <c r="K99" s="94">
        <v>-5008098.54</v>
      </c>
      <c r="L99" s="94"/>
    </row>
    <row r="100" spans="1:12" ht="9.9" customHeight="1" x14ac:dyDescent="0.3">
      <c r="A100" s="64" t="s">
        <v>543</v>
      </c>
      <c r="B100" s="62" t="s">
        <v>372</v>
      </c>
      <c r="C100" s="63"/>
      <c r="D100" s="63"/>
      <c r="E100" s="63"/>
      <c r="F100" s="63"/>
      <c r="G100" s="65" t="s">
        <v>544</v>
      </c>
      <c r="H100" s="94">
        <v>-1177540.44</v>
      </c>
      <c r="I100" s="94">
        <v>0</v>
      </c>
      <c r="J100" s="94">
        <v>1406.38</v>
      </c>
      <c r="K100" s="94">
        <v>-1178946.82</v>
      </c>
      <c r="L100" s="94"/>
    </row>
    <row r="101" spans="1:12" ht="9.9" customHeight="1" x14ac:dyDescent="0.3">
      <c r="A101" s="64" t="s">
        <v>545</v>
      </c>
      <c r="B101" s="62" t="s">
        <v>372</v>
      </c>
      <c r="C101" s="63"/>
      <c r="D101" s="63"/>
      <c r="E101" s="63"/>
      <c r="F101" s="63"/>
      <c r="G101" s="65" t="s">
        <v>546</v>
      </c>
      <c r="H101" s="94">
        <v>-5285386.3600000003</v>
      </c>
      <c r="I101" s="94">
        <v>0</v>
      </c>
      <c r="J101" s="94">
        <v>570.23</v>
      </c>
      <c r="K101" s="94">
        <v>-5285956.59</v>
      </c>
      <c r="L101" s="94"/>
    </row>
    <row r="102" spans="1:12" ht="9.9" customHeight="1" x14ac:dyDescent="0.3">
      <c r="A102" s="64" t="s">
        <v>547</v>
      </c>
      <c r="B102" s="62" t="s">
        <v>372</v>
      </c>
      <c r="C102" s="63"/>
      <c r="D102" s="63"/>
      <c r="E102" s="63"/>
      <c r="F102" s="63"/>
      <c r="G102" s="65" t="s">
        <v>548</v>
      </c>
      <c r="H102" s="94">
        <v>-207727.08</v>
      </c>
      <c r="I102" s="94">
        <v>0</v>
      </c>
      <c r="J102" s="94">
        <v>4469.74</v>
      </c>
      <c r="K102" s="94">
        <v>-212196.82</v>
      </c>
      <c r="L102" s="94"/>
    </row>
    <row r="103" spans="1:12" ht="18.899999999999999" customHeight="1" x14ac:dyDescent="0.3">
      <c r="A103" s="64" t="s">
        <v>549</v>
      </c>
      <c r="B103" s="62" t="s">
        <v>372</v>
      </c>
      <c r="C103" s="63"/>
      <c r="D103" s="63"/>
      <c r="E103" s="63"/>
      <c r="F103" s="63"/>
      <c r="G103" s="65" t="s">
        <v>550</v>
      </c>
      <c r="H103" s="94">
        <v>-1157339.68</v>
      </c>
      <c r="I103" s="94">
        <v>0</v>
      </c>
      <c r="J103" s="94">
        <v>114350.62</v>
      </c>
      <c r="K103" s="94">
        <v>-1271690.3</v>
      </c>
      <c r="L103" s="94"/>
    </row>
    <row r="104" spans="1:12" ht="9.9" customHeight="1" x14ac:dyDescent="0.3">
      <c r="A104" s="64" t="s">
        <v>551</v>
      </c>
      <c r="B104" s="62" t="s">
        <v>372</v>
      </c>
      <c r="C104" s="63"/>
      <c r="D104" s="63"/>
      <c r="E104" s="63"/>
      <c r="F104" s="63"/>
      <c r="G104" s="65" t="s">
        <v>552</v>
      </c>
      <c r="H104" s="94">
        <v>-3832172.58</v>
      </c>
      <c r="I104" s="94">
        <v>0</v>
      </c>
      <c r="J104" s="94">
        <v>0</v>
      </c>
      <c r="K104" s="94">
        <v>-3832172.58</v>
      </c>
      <c r="L104" s="94"/>
    </row>
    <row r="105" spans="1:12" ht="9.9" customHeight="1" x14ac:dyDescent="0.3">
      <c r="A105" s="64" t="s">
        <v>553</v>
      </c>
      <c r="B105" s="62" t="s">
        <v>372</v>
      </c>
      <c r="C105" s="63"/>
      <c r="D105" s="63"/>
      <c r="E105" s="63"/>
      <c r="F105" s="63"/>
      <c r="G105" s="65" t="s">
        <v>554</v>
      </c>
      <c r="H105" s="94">
        <v>-174389.91</v>
      </c>
      <c r="I105" s="94">
        <v>0</v>
      </c>
      <c r="J105" s="94">
        <v>0</v>
      </c>
      <c r="K105" s="94">
        <v>-174389.91</v>
      </c>
      <c r="L105" s="94"/>
    </row>
    <row r="106" spans="1:12" ht="9.9" customHeight="1" x14ac:dyDescent="0.3">
      <c r="A106" s="64" t="s">
        <v>555</v>
      </c>
      <c r="B106" s="62" t="s">
        <v>372</v>
      </c>
      <c r="C106" s="63"/>
      <c r="D106" s="63"/>
      <c r="E106" s="63"/>
      <c r="F106" s="63"/>
      <c r="G106" s="65" t="s">
        <v>556</v>
      </c>
      <c r="H106" s="94">
        <v>-56949.99</v>
      </c>
      <c r="I106" s="94">
        <v>0</v>
      </c>
      <c r="J106" s="94">
        <v>2982.18</v>
      </c>
      <c r="K106" s="94">
        <v>-59932.17</v>
      </c>
      <c r="L106" s="94"/>
    </row>
    <row r="107" spans="1:12" ht="9.9" customHeight="1" x14ac:dyDescent="0.3">
      <c r="A107" s="64" t="s">
        <v>557</v>
      </c>
      <c r="B107" s="62" t="s">
        <v>372</v>
      </c>
      <c r="C107" s="63"/>
      <c r="D107" s="63"/>
      <c r="E107" s="63"/>
      <c r="F107" s="63"/>
      <c r="G107" s="65" t="s">
        <v>558</v>
      </c>
      <c r="H107" s="94">
        <v>-18615.919999999998</v>
      </c>
      <c r="I107" s="94">
        <v>0</v>
      </c>
      <c r="J107" s="94">
        <v>1115.5999999999999</v>
      </c>
      <c r="K107" s="94">
        <v>-19731.52</v>
      </c>
      <c r="L107" s="94"/>
    </row>
    <row r="108" spans="1:12" ht="9.9" customHeight="1" x14ac:dyDescent="0.3">
      <c r="A108" s="67" t="s">
        <v>372</v>
      </c>
      <c r="B108" s="62" t="s">
        <v>372</v>
      </c>
      <c r="C108" s="63"/>
      <c r="D108" s="63"/>
      <c r="E108" s="63"/>
      <c r="F108" s="63"/>
      <c r="G108" s="68" t="s">
        <v>372</v>
      </c>
      <c r="H108" s="95"/>
      <c r="I108" s="95"/>
      <c r="J108" s="95"/>
      <c r="K108" s="95"/>
      <c r="L108" s="95"/>
    </row>
    <row r="109" spans="1:12" ht="9.9" customHeight="1" x14ac:dyDescent="0.3">
      <c r="A109" s="57" t="s">
        <v>559</v>
      </c>
      <c r="B109" s="62" t="s">
        <v>372</v>
      </c>
      <c r="C109" s="63"/>
      <c r="D109" s="63"/>
      <c r="E109" s="58" t="s">
        <v>560</v>
      </c>
      <c r="F109" s="59"/>
      <c r="G109" s="59"/>
      <c r="H109" s="93">
        <v>6839.42</v>
      </c>
      <c r="I109" s="93">
        <v>0</v>
      </c>
      <c r="J109" s="93">
        <v>353.53</v>
      </c>
      <c r="K109" s="93">
        <v>6485.89</v>
      </c>
      <c r="L109" s="93"/>
    </row>
    <row r="110" spans="1:12" ht="9.9" customHeight="1" x14ac:dyDescent="0.3">
      <c r="A110" s="57" t="s">
        <v>561</v>
      </c>
      <c r="B110" s="62" t="s">
        <v>372</v>
      </c>
      <c r="C110" s="63"/>
      <c r="D110" s="63"/>
      <c r="E110" s="63"/>
      <c r="F110" s="58" t="s">
        <v>560</v>
      </c>
      <c r="G110" s="59"/>
      <c r="H110" s="93">
        <v>539838.66</v>
      </c>
      <c r="I110" s="93">
        <v>0</v>
      </c>
      <c r="J110" s="93">
        <v>0</v>
      </c>
      <c r="K110" s="93">
        <v>539838.66</v>
      </c>
      <c r="L110" s="93"/>
    </row>
    <row r="111" spans="1:12" ht="9.9" customHeight="1" x14ac:dyDescent="0.3">
      <c r="A111" s="64" t="s">
        <v>562</v>
      </c>
      <c r="B111" s="62" t="s">
        <v>372</v>
      </c>
      <c r="C111" s="63"/>
      <c r="D111" s="63"/>
      <c r="E111" s="63"/>
      <c r="F111" s="63"/>
      <c r="G111" s="65" t="s">
        <v>563</v>
      </c>
      <c r="H111" s="94">
        <v>416520.66</v>
      </c>
      <c r="I111" s="94">
        <v>0</v>
      </c>
      <c r="J111" s="94">
        <v>0</v>
      </c>
      <c r="K111" s="94">
        <v>416520.66</v>
      </c>
      <c r="L111" s="94"/>
    </row>
    <row r="112" spans="1:12" ht="9.9" customHeight="1" x14ac:dyDescent="0.3">
      <c r="A112" s="64" t="s">
        <v>564</v>
      </c>
      <c r="B112" s="62" t="s">
        <v>372</v>
      </c>
      <c r="C112" s="63"/>
      <c r="D112" s="63"/>
      <c r="E112" s="63"/>
      <c r="F112" s="63"/>
      <c r="G112" s="65" t="s">
        <v>565</v>
      </c>
      <c r="H112" s="94">
        <v>113798</v>
      </c>
      <c r="I112" s="94">
        <v>0</v>
      </c>
      <c r="J112" s="94">
        <v>0</v>
      </c>
      <c r="K112" s="94">
        <v>113798</v>
      </c>
      <c r="L112" s="94"/>
    </row>
    <row r="113" spans="1:12" ht="9.9" customHeight="1" x14ac:dyDescent="0.3">
      <c r="A113" s="64" t="s">
        <v>566</v>
      </c>
      <c r="B113" s="62" t="s">
        <v>372</v>
      </c>
      <c r="C113" s="63"/>
      <c r="D113" s="63"/>
      <c r="E113" s="63"/>
      <c r="F113" s="63"/>
      <c r="G113" s="65" t="s">
        <v>567</v>
      </c>
      <c r="H113" s="94">
        <v>9520</v>
      </c>
      <c r="I113" s="94">
        <v>0</v>
      </c>
      <c r="J113" s="94">
        <v>0</v>
      </c>
      <c r="K113" s="94">
        <v>9520</v>
      </c>
      <c r="L113" s="94"/>
    </row>
    <row r="114" spans="1:12" ht="9.9" customHeight="1" x14ac:dyDescent="0.3">
      <c r="A114" s="67" t="s">
        <v>372</v>
      </c>
      <c r="B114" s="62" t="s">
        <v>372</v>
      </c>
      <c r="C114" s="63"/>
      <c r="D114" s="63"/>
      <c r="E114" s="63"/>
      <c r="F114" s="63"/>
      <c r="G114" s="68" t="s">
        <v>372</v>
      </c>
      <c r="H114" s="95"/>
      <c r="I114" s="95"/>
      <c r="J114" s="95"/>
      <c r="K114" s="95"/>
      <c r="L114" s="95"/>
    </row>
    <row r="115" spans="1:12" ht="9.9" customHeight="1" x14ac:dyDescent="0.3">
      <c r="A115" s="57" t="s">
        <v>568</v>
      </c>
      <c r="B115" s="62" t="s">
        <v>372</v>
      </c>
      <c r="C115" s="63"/>
      <c r="D115" s="63"/>
      <c r="E115" s="63"/>
      <c r="F115" s="58" t="s">
        <v>569</v>
      </c>
      <c r="G115" s="59"/>
      <c r="H115" s="93">
        <v>-532999.24</v>
      </c>
      <c r="I115" s="93">
        <v>0</v>
      </c>
      <c r="J115" s="93">
        <v>353.53</v>
      </c>
      <c r="K115" s="93">
        <v>-533352.77</v>
      </c>
      <c r="L115" s="93"/>
    </row>
    <row r="116" spans="1:12" ht="9.9" customHeight="1" x14ac:dyDescent="0.3">
      <c r="A116" s="64" t="s">
        <v>570</v>
      </c>
      <c r="B116" s="62" t="s">
        <v>372</v>
      </c>
      <c r="C116" s="63"/>
      <c r="D116" s="63"/>
      <c r="E116" s="63"/>
      <c r="F116" s="63"/>
      <c r="G116" s="65" t="s">
        <v>571</v>
      </c>
      <c r="H116" s="94">
        <v>-409681.24</v>
      </c>
      <c r="I116" s="94">
        <v>0</v>
      </c>
      <c r="J116" s="94">
        <v>353.53</v>
      </c>
      <c r="K116" s="94">
        <v>-410034.77</v>
      </c>
      <c r="L116" s="94"/>
    </row>
    <row r="117" spans="1:12" ht="9.9" customHeight="1" x14ac:dyDescent="0.3">
      <c r="A117" s="64" t="s">
        <v>572</v>
      </c>
      <c r="B117" s="62" t="s">
        <v>372</v>
      </c>
      <c r="C117" s="63"/>
      <c r="D117" s="63"/>
      <c r="E117" s="63"/>
      <c r="F117" s="63"/>
      <c r="G117" s="65" t="s">
        <v>573</v>
      </c>
      <c r="H117" s="94">
        <v>-9520</v>
      </c>
      <c r="I117" s="94">
        <v>0</v>
      </c>
      <c r="J117" s="94">
        <v>0</v>
      </c>
      <c r="K117" s="94">
        <v>-9520</v>
      </c>
      <c r="L117" s="94"/>
    </row>
    <row r="118" spans="1:12" ht="9.9" customHeight="1" x14ac:dyDescent="0.3">
      <c r="A118" s="64" t="s">
        <v>574</v>
      </c>
      <c r="B118" s="62" t="s">
        <v>372</v>
      </c>
      <c r="C118" s="63"/>
      <c r="D118" s="63"/>
      <c r="E118" s="63"/>
      <c r="F118" s="63"/>
      <c r="G118" s="65" t="s">
        <v>575</v>
      </c>
      <c r="H118" s="94">
        <v>-113798</v>
      </c>
      <c r="I118" s="94">
        <v>0</v>
      </c>
      <c r="J118" s="94">
        <v>0</v>
      </c>
      <c r="K118" s="94">
        <v>-113798</v>
      </c>
      <c r="L118" s="94"/>
    </row>
    <row r="119" spans="1:12" ht="9.9" customHeight="1" x14ac:dyDescent="0.3">
      <c r="A119" s="67" t="s">
        <v>372</v>
      </c>
      <c r="B119" s="62" t="s">
        <v>372</v>
      </c>
      <c r="C119" s="63"/>
      <c r="D119" s="63"/>
      <c r="E119" s="63"/>
      <c r="F119" s="63"/>
      <c r="G119" s="68" t="s">
        <v>372</v>
      </c>
      <c r="H119" s="95"/>
      <c r="I119" s="95"/>
      <c r="J119" s="95"/>
      <c r="K119" s="95"/>
      <c r="L119" s="95"/>
    </row>
    <row r="120" spans="1:12" ht="9.9" customHeight="1" x14ac:dyDescent="0.3">
      <c r="A120" s="57" t="s">
        <v>576</v>
      </c>
      <c r="B120" s="62" t="s">
        <v>372</v>
      </c>
      <c r="C120" s="63"/>
      <c r="D120" s="63"/>
      <c r="E120" s="58" t="s">
        <v>577</v>
      </c>
      <c r="F120" s="59"/>
      <c r="G120" s="59"/>
      <c r="H120" s="93">
        <v>93260</v>
      </c>
      <c r="I120" s="93">
        <v>600</v>
      </c>
      <c r="J120" s="93">
        <v>0</v>
      </c>
      <c r="K120" s="93">
        <v>93860</v>
      </c>
      <c r="L120" s="93"/>
    </row>
    <row r="121" spans="1:12" ht="9.9" customHeight="1" x14ac:dyDescent="0.3">
      <c r="A121" s="57" t="s">
        <v>578</v>
      </c>
      <c r="B121" s="62" t="s">
        <v>372</v>
      </c>
      <c r="C121" s="63"/>
      <c r="D121" s="63"/>
      <c r="E121" s="63"/>
      <c r="F121" s="58" t="s">
        <v>577</v>
      </c>
      <c r="G121" s="59"/>
      <c r="H121" s="93">
        <v>93260</v>
      </c>
      <c r="I121" s="93">
        <v>600</v>
      </c>
      <c r="J121" s="93">
        <v>0</v>
      </c>
      <c r="K121" s="93">
        <v>93860</v>
      </c>
      <c r="L121" s="93"/>
    </row>
    <row r="122" spans="1:12" ht="9.9" customHeight="1" x14ac:dyDescent="0.3">
      <c r="A122" s="64" t="s">
        <v>579</v>
      </c>
      <c r="B122" s="62" t="s">
        <v>372</v>
      </c>
      <c r="C122" s="63"/>
      <c r="D122" s="63"/>
      <c r="E122" s="63"/>
      <c r="F122" s="63"/>
      <c r="G122" s="65" t="s">
        <v>580</v>
      </c>
      <c r="H122" s="94">
        <v>93260</v>
      </c>
      <c r="I122" s="94">
        <v>600</v>
      </c>
      <c r="J122" s="94">
        <v>0</v>
      </c>
      <c r="K122" s="94">
        <v>93860</v>
      </c>
      <c r="L122" s="94"/>
    </row>
    <row r="123" spans="1:12" ht="9.9" customHeight="1" x14ac:dyDescent="0.3">
      <c r="A123" s="67" t="s">
        <v>372</v>
      </c>
      <c r="B123" s="62" t="s">
        <v>372</v>
      </c>
      <c r="C123" s="63"/>
      <c r="D123" s="63"/>
      <c r="E123" s="63"/>
      <c r="F123" s="63"/>
      <c r="G123" s="68" t="s">
        <v>372</v>
      </c>
      <c r="H123" s="95"/>
      <c r="I123" s="95"/>
      <c r="J123" s="95"/>
      <c r="K123" s="95"/>
      <c r="L123" s="95"/>
    </row>
    <row r="124" spans="1:12" ht="9.9" customHeight="1" x14ac:dyDescent="0.3">
      <c r="A124" s="57" t="s">
        <v>581</v>
      </c>
      <c r="B124" s="62" t="s">
        <v>372</v>
      </c>
      <c r="C124" s="63"/>
      <c r="D124" s="58" t="s">
        <v>582</v>
      </c>
      <c r="E124" s="59"/>
      <c r="F124" s="59"/>
      <c r="G124" s="59"/>
      <c r="H124" s="93">
        <v>9654554.6899999995</v>
      </c>
      <c r="I124" s="93">
        <v>0</v>
      </c>
      <c r="J124" s="93">
        <v>0</v>
      </c>
      <c r="K124" s="93">
        <v>9654554.6899999995</v>
      </c>
      <c r="L124" s="93"/>
    </row>
    <row r="125" spans="1:12" ht="9.9" customHeight="1" x14ac:dyDescent="0.3">
      <c r="A125" s="57" t="s">
        <v>583</v>
      </c>
      <c r="B125" s="62" t="s">
        <v>372</v>
      </c>
      <c r="C125" s="63"/>
      <c r="D125" s="63"/>
      <c r="E125" s="58" t="s">
        <v>582</v>
      </c>
      <c r="F125" s="59"/>
      <c r="G125" s="59"/>
      <c r="H125" s="93">
        <v>9654554.6899999995</v>
      </c>
      <c r="I125" s="93">
        <v>0</v>
      </c>
      <c r="J125" s="93">
        <v>0</v>
      </c>
      <c r="K125" s="93">
        <v>9654554.6899999995</v>
      </c>
      <c r="L125" s="93"/>
    </row>
    <row r="126" spans="1:12" ht="9.9" customHeight="1" x14ac:dyDescent="0.3">
      <c r="A126" s="57" t="s">
        <v>584</v>
      </c>
      <c r="B126" s="62" t="s">
        <v>372</v>
      </c>
      <c r="C126" s="63"/>
      <c r="D126" s="63"/>
      <c r="E126" s="63"/>
      <c r="F126" s="58" t="s">
        <v>585</v>
      </c>
      <c r="G126" s="59"/>
      <c r="H126" s="93">
        <v>9654554.6899999995</v>
      </c>
      <c r="I126" s="93">
        <v>0</v>
      </c>
      <c r="J126" s="93">
        <v>0</v>
      </c>
      <c r="K126" s="93">
        <v>9654554.6899999995</v>
      </c>
      <c r="L126" s="93"/>
    </row>
    <row r="127" spans="1:12" ht="9.9" customHeight="1" x14ac:dyDescent="0.3">
      <c r="A127" s="64" t="s">
        <v>586</v>
      </c>
      <c r="B127" s="62" t="s">
        <v>372</v>
      </c>
      <c r="C127" s="63"/>
      <c r="D127" s="63"/>
      <c r="E127" s="63"/>
      <c r="F127" s="63"/>
      <c r="G127" s="65" t="s">
        <v>463</v>
      </c>
      <c r="H127" s="94">
        <v>29585</v>
      </c>
      <c r="I127" s="94">
        <v>0</v>
      </c>
      <c r="J127" s="94">
        <v>0</v>
      </c>
      <c r="K127" s="94">
        <v>29585</v>
      </c>
      <c r="L127" s="94"/>
    </row>
    <row r="128" spans="1:12" ht="9.9" customHeight="1" x14ac:dyDescent="0.3">
      <c r="A128" s="64" t="s">
        <v>587</v>
      </c>
      <c r="B128" s="62" t="s">
        <v>372</v>
      </c>
      <c r="C128" s="63"/>
      <c r="D128" s="63"/>
      <c r="E128" s="63"/>
      <c r="F128" s="63"/>
      <c r="G128" s="65" t="s">
        <v>588</v>
      </c>
      <c r="H128" s="94">
        <v>1267564.69</v>
      </c>
      <c r="I128" s="94">
        <v>0</v>
      </c>
      <c r="J128" s="94">
        <v>0</v>
      </c>
      <c r="K128" s="94">
        <v>1267564.69</v>
      </c>
      <c r="L128" s="94"/>
    </row>
    <row r="129" spans="1:12" ht="9.9" customHeight="1" x14ac:dyDescent="0.3">
      <c r="A129" s="64" t="s">
        <v>589</v>
      </c>
      <c r="B129" s="62" t="s">
        <v>372</v>
      </c>
      <c r="C129" s="63"/>
      <c r="D129" s="63"/>
      <c r="E129" s="63"/>
      <c r="F129" s="63"/>
      <c r="G129" s="65" t="s">
        <v>590</v>
      </c>
      <c r="H129" s="94">
        <v>35000</v>
      </c>
      <c r="I129" s="94">
        <v>0</v>
      </c>
      <c r="J129" s="94">
        <v>0</v>
      </c>
      <c r="K129" s="94">
        <v>35000</v>
      </c>
      <c r="L129" s="94"/>
    </row>
    <row r="130" spans="1:12" ht="9.9" customHeight="1" x14ac:dyDescent="0.3">
      <c r="A130" s="64" t="s">
        <v>591</v>
      </c>
      <c r="B130" s="62" t="s">
        <v>372</v>
      </c>
      <c r="C130" s="63"/>
      <c r="D130" s="63"/>
      <c r="E130" s="63"/>
      <c r="F130" s="63"/>
      <c r="G130" s="65" t="s">
        <v>592</v>
      </c>
      <c r="H130" s="94">
        <v>150000</v>
      </c>
      <c r="I130" s="94">
        <v>0</v>
      </c>
      <c r="J130" s="94">
        <v>0</v>
      </c>
      <c r="K130" s="94">
        <v>150000</v>
      </c>
      <c r="L130" s="94"/>
    </row>
    <row r="131" spans="1:12" ht="9.9" customHeight="1" x14ac:dyDescent="0.3">
      <c r="A131" s="64" t="s">
        <v>593</v>
      </c>
      <c r="B131" s="62" t="s">
        <v>372</v>
      </c>
      <c r="C131" s="63"/>
      <c r="D131" s="63"/>
      <c r="E131" s="63"/>
      <c r="F131" s="63"/>
      <c r="G131" s="65" t="s">
        <v>594</v>
      </c>
      <c r="H131" s="94">
        <v>8172405</v>
      </c>
      <c r="I131" s="94">
        <v>0</v>
      </c>
      <c r="J131" s="94">
        <v>0</v>
      </c>
      <c r="K131" s="94">
        <v>8172405</v>
      </c>
      <c r="L131" s="94"/>
    </row>
    <row r="132" spans="1:12" ht="9.9" customHeight="1" x14ac:dyDescent="0.3">
      <c r="A132" s="67" t="s">
        <v>372</v>
      </c>
      <c r="B132" s="62" t="s">
        <v>372</v>
      </c>
      <c r="C132" s="63"/>
      <c r="D132" s="63"/>
      <c r="E132" s="63"/>
      <c r="F132" s="63"/>
      <c r="G132" s="68" t="s">
        <v>372</v>
      </c>
      <c r="H132" s="95"/>
      <c r="I132" s="95"/>
      <c r="J132" s="95"/>
      <c r="K132" s="95"/>
      <c r="L132" s="95"/>
    </row>
    <row r="133" spans="1:12" ht="9.9" customHeight="1" x14ac:dyDescent="0.3">
      <c r="A133" s="57" t="s">
        <v>595</v>
      </c>
      <c r="B133" s="58" t="s">
        <v>596</v>
      </c>
      <c r="C133" s="59"/>
      <c r="D133" s="59"/>
      <c r="E133" s="59"/>
      <c r="F133" s="59"/>
      <c r="G133" s="59"/>
      <c r="H133" s="93">
        <v>26228134.390000001</v>
      </c>
      <c r="I133" s="93">
        <v>2549632.02</v>
      </c>
      <c r="J133" s="93">
        <v>2274921.35</v>
      </c>
      <c r="K133" s="93">
        <v>25953423.719999999</v>
      </c>
      <c r="L133" s="93"/>
    </row>
    <row r="134" spans="1:12" ht="9.9" customHeight="1" x14ac:dyDescent="0.3">
      <c r="A134" s="57" t="s">
        <v>597</v>
      </c>
      <c r="B134" s="61" t="s">
        <v>372</v>
      </c>
      <c r="C134" s="58" t="s">
        <v>598</v>
      </c>
      <c r="D134" s="59"/>
      <c r="E134" s="59"/>
      <c r="F134" s="59"/>
      <c r="G134" s="59"/>
      <c r="H134" s="93">
        <v>12755124.140000001</v>
      </c>
      <c r="I134" s="93">
        <v>2391872.0299999998</v>
      </c>
      <c r="J134" s="93">
        <v>2274493.4399999999</v>
      </c>
      <c r="K134" s="93">
        <v>12637745.550000001</v>
      </c>
      <c r="L134" s="93"/>
    </row>
    <row r="135" spans="1:12" ht="9.9" customHeight="1" x14ac:dyDescent="0.3">
      <c r="A135" s="57" t="s">
        <v>599</v>
      </c>
      <c r="B135" s="62" t="s">
        <v>372</v>
      </c>
      <c r="C135" s="63"/>
      <c r="D135" s="58" t="s">
        <v>600</v>
      </c>
      <c r="E135" s="59"/>
      <c r="F135" s="59"/>
      <c r="G135" s="59"/>
      <c r="H135" s="93">
        <v>1064348.93</v>
      </c>
      <c r="I135" s="93">
        <v>1497893.28</v>
      </c>
      <c r="J135" s="93">
        <v>1391590.96</v>
      </c>
      <c r="K135" s="93">
        <v>958046.61</v>
      </c>
      <c r="L135" s="93"/>
    </row>
    <row r="136" spans="1:12" ht="9.9" customHeight="1" x14ac:dyDescent="0.3">
      <c r="A136" s="57" t="s">
        <v>601</v>
      </c>
      <c r="B136" s="62" t="s">
        <v>372</v>
      </c>
      <c r="C136" s="63"/>
      <c r="D136" s="63"/>
      <c r="E136" s="58" t="s">
        <v>602</v>
      </c>
      <c r="F136" s="59"/>
      <c r="G136" s="59"/>
      <c r="H136" s="93">
        <v>583927.36</v>
      </c>
      <c r="I136" s="93">
        <v>1000644.35</v>
      </c>
      <c r="J136" s="93">
        <v>979373.91</v>
      </c>
      <c r="K136" s="93">
        <v>562656.92000000004</v>
      </c>
      <c r="L136" s="93"/>
    </row>
    <row r="137" spans="1:12" ht="9.9" customHeight="1" x14ac:dyDescent="0.3">
      <c r="A137" s="57" t="s">
        <v>603</v>
      </c>
      <c r="B137" s="62" t="s">
        <v>372</v>
      </c>
      <c r="C137" s="63"/>
      <c r="D137" s="63"/>
      <c r="E137" s="63"/>
      <c r="F137" s="58" t="s">
        <v>602</v>
      </c>
      <c r="G137" s="59"/>
      <c r="H137" s="93">
        <v>583927.36</v>
      </c>
      <c r="I137" s="93">
        <v>1000644.35</v>
      </c>
      <c r="J137" s="93">
        <v>979373.91</v>
      </c>
      <c r="K137" s="93">
        <v>562656.92000000004</v>
      </c>
      <c r="L137" s="93"/>
    </row>
    <row r="138" spans="1:12" ht="9.9" customHeight="1" x14ac:dyDescent="0.3">
      <c r="A138" s="64" t="s">
        <v>604</v>
      </c>
      <c r="B138" s="62" t="s">
        <v>372</v>
      </c>
      <c r="C138" s="63"/>
      <c r="D138" s="63"/>
      <c r="E138" s="63"/>
      <c r="F138" s="63"/>
      <c r="G138" s="65" t="s">
        <v>605</v>
      </c>
      <c r="H138" s="94">
        <v>800</v>
      </c>
      <c r="I138" s="94">
        <v>334878.06</v>
      </c>
      <c r="J138" s="94">
        <v>334878.06</v>
      </c>
      <c r="K138" s="94">
        <v>800</v>
      </c>
      <c r="L138" s="94"/>
    </row>
    <row r="139" spans="1:12" ht="9.9" customHeight="1" x14ac:dyDescent="0.3">
      <c r="A139" s="64" t="s">
        <v>606</v>
      </c>
      <c r="B139" s="62" t="s">
        <v>372</v>
      </c>
      <c r="C139" s="63"/>
      <c r="D139" s="63"/>
      <c r="E139" s="63"/>
      <c r="F139" s="63"/>
      <c r="G139" s="65" t="s">
        <v>607</v>
      </c>
      <c r="H139" s="94">
        <v>494797.29</v>
      </c>
      <c r="I139" s="94">
        <v>494797.29</v>
      </c>
      <c r="J139" s="94">
        <v>443663.38</v>
      </c>
      <c r="K139" s="94">
        <v>443663.38</v>
      </c>
      <c r="L139" s="94"/>
    </row>
    <row r="140" spans="1:12" ht="9.9" customHeight="1" x14ac:dyDescent="0.3">
      <c r="A140" s="64" t="s">
        <v>608</v>
      </c>
      <c r="B140" s="62" t="s">
        <v>372</v>
      </c>
      <c r="C140" s="63"/>
      <c r="D140" s="63"/>
      <c r="E140" s="63"/>
      <c r="F140" s="63"/>
      <c r="G140" s="65" t="s">
        <v>609</v>
      </c>
      <c r="H140" s="94">
        <v>57180.7</v>
      </c>
      <c r="I140" s="94">
        <v>57180.7</v>
      </c>
      <c r="J140" s="94">
        <v>81830.61</v>
      </c>
      <c r="K140" s="94">
        <v>81830.61</v>
      </c>
      <c r="L140" s="94"/>
    </row>
    <row r="141" spans="1:12" ht="9.9" customHeight="1" x14ac:dyDescent="0.3">
      <c r="A141" s="64" t="s">
        <v>612</v>
      </c>
      <c r="B141" s="62" t="s">
        <v>372</v>
      </c>
      <c r="C141" s="63"/>
      <c r="D141" s="63"/>
      <c r="E141" s="63"/>
      <c r="F141" s="63"/>
      <c r="G141" s="65" t="s">
        <v>613</v>
      </c>
      <c r="H141" s="94">
        <v>31149.37</v>
      </c>
      <c r="I141" s="94">
        <v>113788.3</v>
      </c>
      <c r="J141" s="94">
        <v>119001.86</v>
      </c>
      <c r="K141" s="94">
        <v>36362.93</v>
      </c>
      <c r="L141" s="94"/>
    </row>
    <row r="142" spans="1:12" ht="9.9" customHeight="1" x14ac:dyDescent="0.3">
      <c r="A142" s="67" t="s">
        <v>372</v>
      </c>
      <c r="B142" s="62" t="s">
        <v>372</v>
      </c>
      <c r="C142" s="63"/>
      <c r="D142" s="63"/>
      <c r="E142" s="63"/>
      <c r="F142" s="63"/>
      <c r="G142" s="68" t="s">
        <v>372</v>
      </c>
      <c r="H142" s="95"/>
      <c r="I142" s="95"/>
      <c r="J142" s="95"/>
      <c r="K142" s="95"/>
      <c r="L142" s="95"/>
    </row>
    <row r="143" spans="1:12" ht="9.9" customHeight="1" x14ac:dyDescent="0.3">
      <c r="A143" s="57" t="s">
        <v>614</v>
      </c>
      <c r="B143" s="62" t="s">
        <v>372</v>
      </c>
      <c r="C143" s="63"/>
      <c r="D143" s="63"/>
      <c r="E143" s="58" t="s">
        <v>615</v>
      </c>
      <c r="F143" s="59"/>
      <c r="G143" s="59"/>
      <c r="H143" s="93">
        <v>116064.38</v>
      </c>
      <c r="I143" s="93">
        <v>116166.92</v>
      </c>
      <c r="J143" s="93">
        <v>117277.51</v>
      </c>
      <c r="K143" s="93">
        <v>117174.97</v>
      </c>
      <c r="L143" s="93"/>
    </row>
    <row r="144" spans="1:12" ht="9.9" customHeight="1" x14ac:dyDescent="0.3">
      <c r="A144" s="57" t="s">
        <v>616</v>
      </c>
      <c r="B144" s="62" t="s">
        <v>372</v>
      </c>
      <c r="C144" s="63"/>
      <c r="D144" s="63"/>
      <c r="E144" s="63"/>
      <c r="F144" s="58" t="s">
        <v>615</v>
      </c>
      <c r="G144" s="59"/>
      <c r="H144" s="93">
        <v>116064.38</v>
      </c>
      <c r="I144" s="93">
        <v>116166.92</v>
      </c>
      <c r="J144" s="93">
        <v>117277.51</v>
      </c>
      <c r="K144" s="93">
        <v>117174.97</v>
      </c>
      <c r="L144" s="93"/>
    </row>
    <row r="145" spans="1:12" ht="9.9" customHeight="1" x14ac:dyDescent="0.3">
      <c r="A145" s="64" t="s">
        <v>617</v>
      </c>
      <c r="B145" s="62" t="s">
        <v>372</v>
      </c>
      <c r="C145" s="63"/>
      <c r="D145" s="63"/>
      <c r="E145" s="63"/>
      <c r="F145" s="63"/>
      <c r="G145" s="65" t="s">
        <v>618</v>
      </c>
      <c r="H145" s="94">
        <v>92877.59</v>
      </c>
      <c r="I145" s="94">
        <v>92980.13</v>
      </c>
      <c r="J145" s="94">
        <v>93867.11</v>
      </c>
      <c r="K145" s="94">
        <v>93764.57</v>
      </c>
      <c r="L145" s="94"/>
    </row>
    <row r="146" spans="1:12" ht="9.9" customHeight="1" x14ac:dyDescent="0.3">
      <c r="A146" s="64" t="s">
        <v>619</v>
      </c>
      <c r="B146" s="62" t="s">
        <v>372</v>
      </c>
      <c r="C146" s="63"/>
      <c r="D146" s="63"/>
      <c r="E146" s="63"/>
      <c r="F146" s="63"/>
      <c r="G146" s="65" t="s">
        <v>620</v>
      </c>
      <c r="H146" s="94">
        <v>20619.009999999998</v>
      </c>
      <c r="I146" s="94">
        <v>20619.009999999998</v>
      </c>
      <c r="J146" s="94">
        <v>20750.560000000001</v>
      </c>
      <c r="K146" s="94">
        <v>20750.560000000001</v>
      </c>
      <c r="L146" s="94"/>
    </row>
    <row r="147" spans="1:12" ht="9.9" customHeight="1" x14ac:dyDescent="0.3">
      <c r="A147" s="64" t="s">
        <v>1100</v>
      </c>
      <c r="B147" s="62" t="s">
        <v>372</v>
      </c>
      <c r="C147" s="63"/>
      <c r="D147" s="63"/>
      <c r="E147" s="63"/>
      <c r="F147" s="63"/>
      <c r="G147" s="65" t="s">
        <v>1101</v>
      </c>
      <c r="H147" s="94">
        <v>0</v>
      </c>
      <c r="I147" s="94">
        <v>0</v>
      </c>
      <c r="J147" s="94">
        <v>86.89</v>
      </c>
      <c r="K147" s="94">
        <v>86.89</v>
      </c>
      <c r="L147" s="94"/>
    </row>
    <row r="148" spans="1:12" ht="9.9" customHeight="1" x14ac:dyDescent="0.3">
      <c r="A148" s="64" t="s">
        <v>621</v>
      </c>
      <c r="B148" s="62" t="s">
        <v>372</v>
      </c>
      <c r="C148" s="63"/>
      <c r="D148" s="63"/>
      <c r="E148" s="63"/>
      <c r="F148" s="63"/>
      <c r="G148" s="65" t="s">
        <v>622</v>
      </c>
      <c r="H148" s="94">
        <v>2567.7800000000002</v>
      </c>
      <c r="I148" s="94">
        <v>2567.7800000000002</v>
      </c>
      <c r="J148" s="94">
        <v>2572.9499999999998</v>
      </c>
      <c r="K148" s="94">
        <v>2572.9499999999998</v>
      </c>
      <c r="L148" s="94"/>
    </row>
    <row r="149" spans="1:12" ht="9.9" customHeight="1" x14ac:dyDescent="0.3">
      <c r="A149" s="67" t="s">
        <v>372</v>
      </c>
      <c r="B149" s="62" t="s">
        <v>372</v>
      </c>
      <c r="C149" s="63"/>
      <c r="D149" s="63"/>
      <c r="E149" s="63"/>
      <c r="F149" s="63"/>
      <c r="G149" s="68" t="s">
        <v>372</v>
      </c>
      <c r="H149" s="95"/>
      <c r="I149" s="95"/>
      <c r="J149" s="95"/>
      <c r="K149" s="95"/>
      <c r="L149" s="95"/>
    </row>
    <row r="150" spans="1:12" ht="9.9" customHeight="1" x14ac:dyDescent="0.3">
      <c r="A150" s="57" t="s">
        <v>625</v>
      </c>
      <c r="B150" s="62" t="s">
        <v>372</v>
      </c>
      <c r="C150" s="63"/>
      <c r="D150" s="63"/>
      <c r="E150" s="58" t="s">
        <v>626</v>
      </c>
      <c r="F150" s="59"/>
      <c r="G150" s="59"/>
      <c r="H150" s="93">
        <v>194455.16</v>
      </c>
      <c r="I150" s="93">
        <v>31467.14</v>
      </c>
      <c r="J150" s="93">
        <v>29798.6</v>
      </c>
      <c r="K150" s="93">
        <v>192786.62</v>
      </c>
      <c r="L150" s="93"/>
    </row>
    <row r="151" spans="1:12" ht="9.9" customHeight="1" x14ac:dyDescent="0.3">
      <c r="A151" s="57" t="s">
        <v>627</v>
      </c>
      <c r="B151" s="62" t="s">
        <v>372</v>
      </c>
      <c r="C151" s="63"/>
      <c r="D151" s="63"/>
      <c r="E151" s="63"/>
      <c r="F151" s="58" t="s">
        <v>626</v>
      </c>
      <c r="G151" s="59"/>
      <c r="H151" s="93">
        <v>33863.730000000003</v>
      </c>
      <c r="I151" s="93">
        <v>31467.14</v>
      </c>
      <c r="J151" s="93">
        <v>29798.6</v>
      </c>
      <c r="K151" s="93">
        <v>32195.19</v>
      </c>
      <c r="L151" s="93"/>
    </row>
    <row r="152" spans="1:12" ht="9.9" customHeight="1" x14ac:dyDescent="0.3">
      <c r="A152" s="64" t="s">
        <v>628</v>
      </c>
      <c r="B152" s="62" t="s">
        <v>372</v>
      </c>
      <c r="C152" s="63"/>
      <c r="D152" s="63"/>
      <c r="E152" s="63"/>
      <c r="F152" s="63"/>
      <c r="G152" s="65" t="s">
        <v>629</v>
      </c>
      <c r="H152" s="94">
        <v>13724.05</v>
      </c>
      <c r="I152" s="94">
        <v>14939.88</v>
      </c>
      <c r="J152" s="94">
        <v>13296.99</v>
      </c>
      <c r="K152" s="94">
        <v>12081.16</v>
      </c>
      <c r="L152" s="94"/>
    </row>
    <row r="153" spans="1:12" ht="9.9" customHeight="1" x14ac:dyDescent="0.3">
      <c r="A153" s="64" t="s">
        <v>632</v>
      </c>
      <c r="B153" s="62" t="s">
        <v>372</v>
      </c>
      <c r="C153" s="63"/>
      <c r="D153" s="63"/>
      <c r="E153" s="63"/>
      <c r="F153" s="63"/>
      <c r="G153" s="65" t="s">
        <v>633</v>
      </c>
      <c r="H153" s="94">
        <v>786.27</v>
      </c>
      <c r="I153" s="94">
        <v>786.27</v>
      </c>
      <c r="J153" s="94">
        <v>959.33</v>
      </c>
      <c r="K153" s="94">
        <v>959.33</v>
      </c>
      <c r="L153" s="94"/>
    </row>
    <row r="154" spans="1:12" ht="9.9" customHeight="1" x14ac:dyDescent="0.3">
      <c r="A154" s="64" t="s">
        <v>634</v>
      </c>
      <c r="B154" s="62" t="s">
        <v>372</v>
      </c>
      <c r="C154" s="63"/>
      <c r="D154" s="63"/>
      <c r="E154" s="63"/>
      <c r="F154" s="63"/>
      <c r="G154" s="65" t="s">
        <v>635</v>
      </c>
      <c r="H154" s="94">
        <v>7296.11</v>
      </c>
      <c r="I154" s="94">
        <v>3683.69</v>
      </c>
      <c r="J154" s="94">
        <v>4789.09</v>
      </c>
      <c r="K154" s="94">
        <v>8401.51</v>
      </c>
      <c r="L154" s="94"/>
    </row>
    <row r="155" spans="1:12" ht="9.9" customHeight="1" x14ac:dyDescent="0.3">
      <c r="A155" s="64" t="s">
        <v>636</v>
      </c>
      <c r="B155" s="62" t="s">
        <v>372</v>
      </c>
      <c r="C155" s="63"/>
      <c r="D155" s="63"/>
      <c r="E155" s="63"/>
      <c r="F155" s="63"/>
      <c r="G155" s="65" t="s">
        <v>637</v>
      </c>
      <c r="H155" s="94">
        <v>9526.35</v>
      </c>
      <c r="I155" s="94">
        <v>9526.35</v>
      </c>
      <c r="J155" s="94">
        <v>7931.82</v>
      </c>
      <c r="K155" s="94">
        <v>7931.82</v>
      </c>
      <c r="L155" s="94"/>
    </row>
    <row r="156" spans="1:12" ht="9.9" customHeight="1" x14ac:dyDescent="0.3">
      <c r="A156" s="64" t="s">
        <v>638</v>
      </c>
      <c r="B156" s="62" t="s">
        <v>372</v>
      </c>
      <c r="C156" s="63"/>
      <c r="D156" s="63"/>
      <c r="E156" s="63"/>
      <c r="F156" s="63"/>
      <c r="G156" s="65" t="s">
        <v>639</v>
      </c>
      <c r="H156" s="94">
        <v>1991.33</v>
      </c>
      <c r="I156" s="94">
        <v>1991.33</v>
      </c>
      <c r="J156" s="94">
        <v>1724.89</v>
      </c>
      <c r="K156" s="94">
        <v>1724.89</v>
      </c>
      <c r="L156" s="94"/>
    </row>
    <row r="157" spans="1:12" ht="9.9" customHeight="1" x14ac:dyDescent="0.3">
      <c r="A157" s="64" t="s">
        <v>642</v>
      </c>
      <c r="B157" s="62" t="s">
        <v>372</v>
      </c>
      <c r="C157" s="63"/>
      <c r="D157" s="63"/>
      <c r="E157" s="63"/>
      <c r="F157" s="63"/>
      <c r="G157" s="65" t="s">
        <v>643</v>
      </c>
      <c r="H157" s="94">
        <v>539.62</v>
      </c>
      <c r="I157" s="94">
        <v>539.62</v>
      </c>
      <c r="J157" s="94">
        <v>1096.48</v>
      </c>
      <c r="K157" s="94">
        <v>1096.48</v>
      </c>
      <c r="L157" s="94"/>
    </row>
    <row r="158" spans="1:12" ht="9.9" customHeight="1" x14ac:dyDescent="0.3">
      <c r="A158" s="67" t="s">
        <v>372</v>
      </c>
      <c r="B158" s="62" t="s">
        <v>372</v>
      </c>
      <c r="C158" s="63"/>
      <c r="D158" s="63"/>
      <c r="E158" s="63"/>
      <c r="F158" s="63"/>
      <c r="G158" s="68" t="s">
        <v>372</v>
      </c>
      <c r="H158" s="95"/>
      <c r="I158" s="95"/>
      <c r="J158" s="95"/>
      <c r="K158" s="95"/>
      <c r="L158" s="95"/>
    </row>
    <row r="159" spans="1:12" ht="9.9" customHeight="1" x14ac:dyDescent="0.3">
      <c r="A159" s="57" t="s">
        <v>644</v>
      </c>
      <c r="B159" s="62" t="s">
        <v>372</v>
      </c>
      <c r="C159" s="63"/>
      <c r="D159" s="63"/>
      <c r="E159" s="63"/>
      <c r="F159" s="58" t="s">
        <v>645</v>
      </c>
      <c r="G159" s="59"/>
      <c r="H159" s="93">
        <v>160591.43</v>
      </c>
      <c r="I159" s="93">
        <v>0</v>
      </c>
      <c r="J159" s="93">
        <v>0</v>
      </c>
      <c r="K159" s="93">
        <v>160591.43</v>
      </c>
      <c r="L159" s="93"/>
    </row>
    <row r="160" spans="1:12" ht="9.9" customHeight="1" x14ac:dyDescent="0.3">
      <c r="A160" s="64" t="s">
        <v>646</v>
      </c>
      <c r="B160" s="62" t="s">
        <v>372</v>
      </c>
      <c r="C160" s="63"/>
      <c r="D160" s="63"/>
      <c r="E160" s="63"/>
      <c r="F160" s="63"/>
      <c r="G160" s="65" t="s">
        <v>647</v>
      </c>
      <c r="H160" s="94">
        <v>145306.23999999999</v>
      </c>
      <c r="I160" s="94">
        <v>0</v>
      </c>
      <c r="J160" s="94">
        <v>0</v>
      </c>
      <c r="K160" s="94">
        <v>145306.23999999999</v>
      </c>
      <c r="L160" s="94"/>
    </row>
    <row r="161" spans="1:12" ht="9.9" customHeight="1" x14ac:dyDescent="0.3">
      <c r="A161" s="64" t="s">
        <v>648</v>
      </c>
      <c r="B161" s="62" t="s">
        <v>372</v>
      </c>
      <c r="C161" s="63"/>
      <c r="D161" s="63"/>
      <c r="E161" s="63"/>
      <c r="F161" s="63"/>
      <c r="G161" s="65" t="s">
        <v>649</v>
      </c>
      <c r="H161" s="94">
        <v>15285.19</v>
      </c>
      <c r="I161" s="94">
        <v>0</v>
      </c>
      <c r="J161" s="94">
        <v>0</v>
      </c>
      <c r="K161" s="94">
        <v>15285.19</v>
      </c>
      <c r="L161" s="94"/>
    </row>
    <row r="162" spans="1:12" ht="9.9" customHeight="1" x14ac:dyDescent="0.3">
      <c r="A162" s="67" t="s">
        <v>372</v>
      </c>
      <c r="B162" s="62" t="s">
        <v>372</v>
      </c>
      <c r="C162" s="63"/>
      <c r="D162" s="63"/>
      <c r="E162" s="63"/>
      <c r="F162" s="63"/>
      <c r="G162" s="68" t="s">
        <v>372</v>
      </c>
      <c r="H162" s="95"/>
      <c r="I162" s="95"/>
      <c r="J162" s="95"/>
      <c r="K162" s="95"/>
      <c r="L162" s="95"/>
    </row>
    <row r="163" spans="1:12" ht="9.9" customHeight="1" x14ac:dyDescent="0.3">
      <c r="A163" s="57" t="s">
        <v>650</v>
      </c>
      <c r="B163" s="62" t="s">
        <v>372</v>
      </c>
      <c r="C163" s="63"/>
      <c r="D163" s="63"/>
      <c r="E163" s="58" t="s">
        <v>651</v>
      </c>
      <c r="F163" s="59"/>
      <c r="G163" s="59"/>
      <c r="H163" s="93">
        <v>169902.03</v>
      </c>
      <c r="I163" s="93">
        <v>349614.87</v>
      </c>
      <c r="J163" s="93">
        <v>265140.94</v>
      </c>
      <c r="K163" s="93">
        <v>85428.1</v>
      </c>
      <c r="L163" s="93"/>
    </row>
    <row r="164" spans="1:12" ht="9.9" customHeight="1" x14ac:dyDescent="0.3">
      <c r="A164" s="57" t="s">
        <v>652</v>
      </c>
      <c r="B164" s="62" t="s">
        <v>372</v>
      </c>
      <c r="C164" s="63"/>
      <c r="D164" s="63"/>
      <c r="E164" s="63"/>
      <c r="F164" s="58" t="s">
        <v>651</v>
      </c>
      <c r="G164" s="59"/>
      <c r="H164" s="93">
        <v>169902.03</v>
      </c>
      <c r="I164" s="93">
        <v>349614.87</v>
      </c>
      <c r="J164" s="93">
        <v>265140.94</v>
      </c>
      <c r="K164" s="93">
        <v>85428.1</v>
      </c>
      <c r="L164" s="93"/>
    </row>
    <row r="165" spans="1:12" ht="9.9" customHeight="1" x14ac:dyDescent="0.3">
      <c r="A165" s="64" t="s">
        <v>653</v>
      </c>
      <c r="B165" s="62" t="s">
        <v>372</v>
      </c>
      <c r="C165" s="63"/>
      <c r="D165" s="63"/>
      <c r="E165" s="63"/>
      <c r="F165" s="63"/>
      <c r="G165" s="65" t="s">
        <v>654</v>
      </c>
      <c r="H165" s="94">
        <v>169902.03</v>
      </c>
      <c r="I165" s="94">
        <v>349614.87</v>
      </c>
      <c r="J165" s="94">
        <v>265140.94</v>
      </c>
      <c r="K165" s="94">
        <v>85428.1</v>
      </c>
      <c r="L165" s="94"/>
    </row>
    <row r="166" spans="1:12" ht="9.9" customHeight="1" x14ac:dyDescent="0.3">
      <c r="A166" s="67" t="s">
        <v>372</v>
      </c>
      <c r="B166" s="62" t="s">
        <v>372</v>
      </c>
      <c r="C166" s="63"/>
      <c r="D166" s="63"/>
      <c r="E166" s="63"/>
      <c r="F166" s="63"/>
      <c r="G166" s="68" t="s">
        <v>372</v>
      </c>
      <c r="H166" s="95"/>
      <c r="I166" s="95"/>
      <c r="J166" s="95"/>
      <c r="K166" s="95"/>
      <c r="L166" s="95"/>
    </row>
    <row r="167" spans="1:12" ht="9.9" customHeight="1" x14ac:dyDescent="0.3">
      <c r="A167" s="57" t="s">
        <v>661</v>
      </c>
      <c r="B167" s="62" t="s">
        <v>372</v>
      </c>
      <c r="C167" s="63"/>
      <c r="D167" s="58" t="s">
        <v>662</v>
      </c>
      <c r="E167" s="59"/>
      <c r="F167" s="59"/>
      <c r="G167" s="59"/>
      <c r="H167" s="93">
        <v>11690775.210000001</v>
      </c>
      <c r="I167" s="93">
        <v>893978.75</v>
      </c>
      <c r="J167" s="93">
        <v>882902.48</v>
      </c>
      <c r="K167" s="93">
        <v>11679698.939999999</v>
      </c>
      <c r="L167" s="93"/>
    </row>
    <row r="168" spans="1:12" ht="9.9" customHeight="1" x14ac:dyDescent="0.3">
      <c r="A168" s="57" t="s">
        <v>663</v>
      </c>
      <c r="B168" s="62" t="s">
        <v>372</v>
      </c>
      <c r="C168" s="63"/>
      <c r="D168" s="63"/>
      <c r="E168" s="58" t="s">
        <v>662</v>
      </c>
      <c r="F168" s="59"/>
      <c r="G168" s="59"/>
      <c r="H168" s="93">
        <v>11690775.210000001</v>
      </c>
      <c r="I168" s="93">
        <v>893978.75</v>
      </c>
      <c r="J168" s="93">
        <v>882902.48</v>
      </c>
      <c r="K168" s="93">
        <v>11679698.939999999</v>
      </c>
      <c r="L168" s="93"/>
    </row>
    <row r="169" spans="1:12" ht="9.9" customHeight="1" x14ac:dyDescent="0.3">
      <c r="A169" s="57" t="s">
        <v>664</v>
      </c>
      <c r="B169" s="62" t="s">
        <v>372</v>
      </c>
      <c r="C169" s="63"/>
      <c r="D169" s="63"/>
      <c r="E169" s="63"/>
      <c r="F169" s="58" t="s">
        <v>662</v>
      </c>
      <c r="G169" s="59"/>
      <c r="H169" s="93">
        <v>11690775.210000001</v>
      </c>
      <c r="I169" s="93">
        <v>893978.75</v>
      </c>
      <c r="J169" s="93">
        <v>882902.48</v>
      </c>
      <c r="K169" s="93">
        <v>11679698.939999999</v>
      </c>
      <c r="L169" s="93"/>
    </row>
    <row r="170" spans="1:12" ht="9.9" customHeight="1" x14ac:dyDescent="0.3">
      <c r="A170" s="64" t="s">
        <v>665</v>
      </c>
      <c r="B170" s="62" t="s">
        <v>372</v>
      </c>
      <c r="C170" s="63"/>
      <c r="D170" s="63"/>
      <c r="E170" s="63"/>
      <c r="F170" s="63"/>
      <c r="G170" s="65" t="s">
        <v>666</v>
      </c>
      <c r="H170" s="94">
        <v>11690775.210000001</v>
      </c>
      <c r="I170" s="94">
        <v>893978.75</v>
      </c>
      <c r="J170" s="94">
        <v>882902.48</v>
      </c>
      <c r="K170" s="94">
        <v>11679698.939999999</v>
      </c>
      <c r="L170" s="94"/>
    </row>
    <row r="171" spans="1:12" ht="9.9" customHeight="1" x14ac:dyDescent="0.3">
      <c r="A171" s="67" t="s">
        <v>372</v>
      </c>
      <c r="B171" s="62" t="s">
        <v>372</v>
      </c>
      <c r="C171" s="63"/>
      <c r="D171" s="63"/>
      <c r="E171" s="63"/>
      <c r="F171" s="63"/>
      <c r="G171" s="68" t="s">
        <v>372</v>
      </c>
      <c r="H171" s="95"/>
      <c r="I171" s="95"/>
      <c r="J171" s="95"/>
      <c r="K171" s="95"/>
      <c r="L171" s="95"/>
    </row>
    <row r="172" spans="1:12" ht="9.9" customHeight="1" x14ac:dyDescent="0.3">
      <c r="A172" s="57" t="s">
        <v>667</v>
      </c>
      <c r="B172" s="61" t="s">
        <v>372</v>
      </c>
      <c r="C172" s="58" t="s">
        <v>668</v>
      </c>
      <c r="D172" s="59"/>
      <c r="E172" s="59"/>
      <c r="F172" s="59"/>
      <c r="G172" s="59"/>
      <c r="H172" s="93">
        <v>13473010.25</v>
      </c>
      <c r="I172" s="93">
        <v>157759.99</v>
      </c>
      <c r="J172" s="93">
        <v>427.91</v>
      </c>
      <c r="K172" s="93">
        <v>13315678.17</v>
      </c>
      <c r="L172" s="93"/>
    </row>
    <row r="173" spans="1:12" ht="9.9" customHeight="1" x14ac:dyDescent="0.3">
      <c r="A173" s="57" t="s">
        <v>669</v>
      </c>
      <c r="B173" s="62" t="s">
        <v>372</v>
      </c>
      <c r="C173" s="63"/>
      <c r="D173" s="58" t="s">
        <v>670</v>
      </c>
      <c r="E173" s="59"/>
      <c r="F173" s="59"/>
      <c r="G173" s="59"/>
      <c r="H173" s="93">
        <v>3818455.56</v>
      </c>
      <c r="I173" s="93">
        <v>157759.99</v>
      </c>
      <c r="J173" s="93">
        <v>427.91</v>
      </c>
      <c r="K173" s="93">
        <v>3661123.48</v>
      </c>
      <c r="L173" s="93"/>
    </row>
    <row r="174" spans="1:12" ht="9.9" customHeight="1" x14ac:dyDescent="0.3">
      <c r="A174" s="57" t="s">
        <v>671</v>
      </c>
      <c r="B174" s="62" t="s">
        <v>372</v>
      </c>
      <c r="C174" s="63"/>
      <c r="D174" s="63"/>
      <c r="E174" s="58" t="s">
        <v>672</v>
      </c>
      <c r="F174" s="59"/>
      <c r="G174" s="59"/>
      <c r="H174" s="93">
        <v>3391803.8</v>
      </c>
      <c r="I174" s="93">
        <v>131704.64000000001</v>
      </c>
      <c r="J174" s="93">
        <v>0</v>
      </c>
      <c r="K174" s="93">
        <v>3260099.16</v>
      </c>
      <c r="L174" s="93"/>
    </row>
    <row r="175" spans="1:12" ht="9.9" customHeight="1" x14ac:dyDescent="0.3">
      <c r="A175" s="57" t="s">
        <v>673</v>
      </c>
      <c r="B175" s="62" t="s">
        <v>372</v>
      </c>
      <c r="C175" s="63"/>
      <c r="D175" s="63"/>
      <c r="E175" s="63"/>
      <c r="F175" s="58" t="s">
        <v>672</v>
      </c>
      <c r="G175" s="59"/>
      <c r="H175" s="93">
        <v>3391803.8</v>
      </c>
      <c r="I175" s="93">
        <v>131704.64000000001</v>
      </c>
      <c r="J175" s="93">
        <v>0</v>
      </c>
      <c r="K175" s="93">
        <v>3260099.16</v>
      </c>
      <c r="L175" s="93"/>
    </row>
    <row r="176" spans="1:12" ht="9.9" customHeight="1" x14ac:dyDescent="0.3">
      <c r="A176" s="64" t="s">
        <v>674</v>
      </c>
      <c r="B176" s="62" t="s">
        <v>372</v>
      </c>
      <c r="C176" s="63"/>
      <c r="D176" s="63"/>
      <c r="E176" s="63"/>
      <c r="F176" s="63"/>
      <c r="G176" s="65" t="s">
        <v>675</v>
      </c>
      <c r="H176" s="94">
        <v>2191962.5699999998</v>
      </c>
      <c r="I176" s="94">
        <v>127606.86</v>
      </c>
      <c r="J176" s="94">
        <v>0</v>
      </c>
      <c r="K176" s="94">
        <v>2064355.71</v>
      </c>
      <c r="L176" s="94"/>
    </row>
    <row r="177" spans="1:12" ht="9.9" customHeight="1" x14ac:dyDescent="0.3">
      <c r="A177" s="64" t="s">
        <v>678</v>
      </c>
      <c r="B177" s="62" t="s">
        <v>372</v>
      </c>
      <c r="C177" s="63"/>
      <c r="D177" s="63"/>
      <c r="E177" s="63"/>
      <c r="F177" s="63"/>
      <c r="G177" s="65" t="s">
        <v>679</v>
      </c>
      <c r="H177" s="94">
        <v>425735.71</v>
      </c>
      <c r="I177" s="94">
        <v>2982.18</v>
      </c>
      <c r="J177" s="94">
        <v>0</v>
      </c>
      <c r="K177" s="94">
        <v>422753.53</v>
      </c>
      <c r="L177" s="94"/>
    </row>
    <row r="178" spans="1:12" ht="9.9" customHeight="1" x14ac:dyDescent="0.3">
      <c r="A178" s="64" t="s">
        <v>680</v>
      </c>
      <c r="B178" s="62" t="s">
        <v>372</v>
      </c>
      <c r="C178" s="63"/>
      <c r="D178" s="63"/>
      <c r="E178" s="63"/>
      <c r="F178" s="63"/>
      <c r="G178" s="65" t="s">
        <v>681</v>
      </c>
      <c r="H178" s="94">
        <v>51029.58</v>
      </c>
      <c r="I178" s="94">
        <v>1115.5999999999999</v>
      </c>
      <c r="J178" s="94">
        <v>0</v>
      </c>
      <c r="K178" s="94">
        <v>49913.98</v>
      </c>
      <c r="L178" s="94"/>
    </row>
    <row r="179" spans="1:12" ht="9.9" customHeight="1" x14ac:dyDescent="0.3">
      <c r="A179" s="64" t="s">
        <v>682</v>
      </c>
      <c r="B179" s="62" t="s">
        <v>372</v>
      </c>
      <c r="C179" s="63"/>
      <c r="D179" s="63"/>
      <c r="E179" s="63"/>
      <c r="F179" s="63"/>
      <c r="G179" s="65" t="s">
        <v>683</v>
      </c>
      <c r="H179" s="94">
        <v>363075.94</v>
      </c>
      <c r="I179" s="94">
        <v>0</v>
      </c>
      <c r="J179" s="94">
        <v>0</v>
      </c>
      <c r="K179" s="94">
        <v>363075.94</v>
      </c>
      <c r="L179" s="94"/>
    </row>
    <row r="180" spans="1:12" ht="9.9" customHeight="1" x14ac:dyDescent="0.3">
      <c r="A180" s="64" t="s">
        <v>684</v>
      </c>
      <c r="B180" s="62" t="s">
        <v>372</v>
      </c>
      <c r="C180" s="63"/>
      <c r="D180" s="63"/>
      <c r="E180" s="63"/>
      <c r="F180" s="63"/>
      <c r="G180" s="65" t="s">
        <v>685</v>
      </c>
      <c r="H180" s="94">
        <v>360000</v>
      </c>
      <c r="I180" s="94">
        <v>0</v>
      </c>
      <c r="J180" s="94">
        <v>0</v>
      </c>
      <c r="K180" s="94">
        <v>360000</v>
      </c>
      <c r="L180" s="94"/>
    </row>
    <row r="181" spans="1:12" ht="9.9" customHeight="1" x14ac:dyDescent="0.3">
      <c r="A181" s="67" t="s">
        <v>372</v>
      </c>
      <c r="B181" s="62" t="s">
        <v>372</v>
      </c>
      <c r="C181" s="63"/>
      <c r="D181" s="63"/>
      <c r="E181" s="63"/>
      <c r="F181" s="63"/>
      <c r="G181" s="68" t="s">
        <v>372</v>
      </c>
      <c r="H181" s="95"/>
      <c r="I181" s="95"/>
      <c r="J181" s="95"/>
      <c r="K181" s="95"/>
      <c r="L181" s="95"/>
    </row>
    <row r="182" spans="1:12" ht="9.9" customHeight="1" x14ac:dyDescent="0.3">
      <c r="A182" s="57" t="s">
        <v>686</v>
      </c>
      <c r="B182" s="62" t="s">
        <v>372</v>
      </c>
      <c r="C182" s="63"/>
      <c r="D182" s="63"/>
      <c r="E182" s="58" t="s">
        <v>687</v>
      </c>
      <c r="F182" s="59"/>
      <c r="G182" s="59"/>
      <c r="H182" s="93">
        <v>341068.52</v>
      </c>
      <c r="I182" s="93">
        <v>26055.35</v>
      </c>
      <c r="J182" s="93">
        <v>0</v>
      </c>
      <c r="K182" s="93">
        <v>315013.17</v>
      </c>
      <c r="L182" s="93"/>
    </row>
    <row r="183" spans="1:12" ht="9.9" customHeight="1" x14ac:dyDescent="0.3">
      <c r="A183" s="57" t="s">
        <v>688</v>
      </c>
      <c r="B183" s="62" t="s">
        <v>372</v>
      </c>
      <c r="C183" s="63"/>
      <c r="D183" s="63"/>
      <c r="E183" s="63"/>
      <c r="F183" s="58" t="s">
        <v>687</v>
      </c>
      <c r="G183" s="59"/>
      <c r="H183" s="93">
        <v>341068.52</v>
      </c>
      <c r="I183" s="93">
        <v>26055.35</v>
      </c>
      <c r="J183" s="93">
        <v>0</v>
      </c>
      <c r="K183" s="93">
        <v>315013.17</v>
      </c>
      <c r="L183" s="93"/>
    </row>
    <row r="184" spans="1:12" ht="9.9" customHeight="1" x14ac:dyDescent="0.3">
      <c r="A184" s="64" t="s">
        <v>689</v>
      </c>
      <c r="B184" s="62" t="s">
        <v>372</v>
      </c>
      <c r="C184" s="63"/>
      <c r="D184" s="63"/>
      <c r="E184" s="63"/>
      <c r="F184" s="63"/>
      <c r="G184" s="65" t="s">
        <v>690</v>
      </c>
      <c r="H184" s="94">
        <v>341068.52</v>
      </c>
      <c r="I184" s="94">
        <v>26055.35</v>
      </c>
      <c r="J184" s="94">
        <v>0</v>
      </c>
      <c r="K184" s="94">
        <v>315013.17</v>
      </c>
      <c r="L184" s="94"/>
    </row>
    <row r="185" spans="1:12" ht="9.9" customHeight="1" x14ac:dyDescent="0.3">
      <c r="A185" s="67" t="s">
        <v>372</v>
      </c>
      <c r="B185" s="62" t="s">
        <v>372</v>
      </c>
      <c r="C185" s="63"/>
      <c r="D185" s="63"/>
      <c r="E185" s="63"/>
      <c r="F185" s="63"/>
      <c r="G185" s="68" t="s">
        <v>372</v>
      </c>
      <c r="H185" s="95"/>
      <c r="I185" s="95"/>
      <c r="J185" s="95"/>
      <c r="K185" s="95"/>
      <c r="L185" s="95"/>
    </row>
    <row r="186" spans="1:12" ht="9.9" customHeight="1" x14ac:dyDescent="0.3">
      <c r="A186" s="57" t="s">
        <v>691</v>
      </c>
      <c r="B186" s="62" t="s">
        <v>372</v>
      </c>
      <c r="C186" s="63"/>
      <c r="D186" s="63"/>
      <c r="E186" s="58" t="s">
        <v>692</v>
      </c>
      <c r="F186" s="59"/>
      <c r="G186" s="59"/>
      <c r="H186" s="93">
        <v>85583.24</v>
      </c>
      <c r="I186" s="93">
        <v>0</v>
      </c>
      <c r="J186" s="93">
        <v>427.91</v>
      </c>
      <c r="K186" s="93">
        <v>86011.15</v>
      </c>
      <c r="L186" s="93"/>
    </row>
    <row r="187" spans="1:12" ht="9.9" customHeight="1" x14ac:dyDescent="0.3">
      <c r="A187" s="57" t="s">
        <v>693</v>
      </c>
      <c r="B187" s="62" t="s">
        <v>372</v>
      </c>
      <c r="C187" s="63"/>
      <c r="D187" s="63"/>
      <c r="E187" s="63"/>
      <c r="F187" s="58" t="s">
        <v>692</v>
      </c>
      <c r="G187" s="59"/>
      <c r="H187" s="93">
        <v>85583.24</v>
      </c>
      <c r="I187" s="93">
        <v>0</v>
      </c>
      <c r="J187" s="93">
        <v>427.91</v>
      </c>
      <c r="K187" s="93">
        <v>86011.15</v>
      </c>
      <c r="L187" s="93"/>
    </row>
    <row r="188" spans="1:12" ht="9.9" customHeight="1" x14ac:dyDescent="0.3">
      <c r="A188" s="64" t="s">
        <v>694</v>
      </c>
      <c r="B188" s="62" t="s">
        <v>372</v>
      </c>
      <c r="C188" s="63"/>
      <c r="D188" s="63"/>
      <c r="E188" s="63"/>
      <c r="F188" s="63"/>
      <c r="G188" s="65" t="s">
        <v>695</v>
      </c>
      <c r="H188" s="94">
        <v>85583.24</v>
      </c>
      <c r="I188" s="94">
        <v>0</v>
      </c>
      <c r="J188" s="94">
        <v>427.91</v>
      </c>
      <c r="K188" s="94">
        <v>86011.15</v>
      </c>
      <c r="L188" s="94"/>
    </row>
    <row r="189" spans="1:12" ht="9.9" customHeight="1" x14ac:dyDescent="0.3">
      <c r="A189" s="67" t="s">
        <v>372</v>
      </c>
      <c r="B189" s="62" t="s">
        <v>372</v>
      </c>
      <c r="C189" s="63"/>
      <c r="D189" s="63"/>
      <c r="E189" s="63"/>
      <c r="F189" s="63"/>
      <c r="G189" s="68" t="s">
        <v>372</v>
      </c>
      <c r="H189" s="95"/>
      <c r="I189" s="95"/>
      <c r="J189" s="95"/>
      <c r="K189" s="95"/>
      <c r="L189" s="95"/>
    </row>
    <row r="190" spans="1:12" ht="9.9" customHeight="1" x14ac:dyDescent="0.3">
      <c r="A190" s="57" t="s">
        <v>696</v>
      </c>
      <c r="B190" s="62" t="s">
        <v>372</v>
      </c>
      <c r="C190" s="63"/>
      <c r="D190" s="58" t="s">
        <v>697</v>
      </c>
      <c r="E190" s="59"/>
      <c r="F190" s="59"/>
      <c r="G190" s="59"/>
      <c r="H190" s="93">
        <v>9654554.6899999995</v>
      </c>
      <c r="I190" s="93">
        <v>0</v>
      </c>
      <c r="J190" s="93">
        <v>0</v>
      </c>
      <c r="K190" s="93">
        <v>9654554.6899999995</v>
      </c>
      <c r="L190" s="93"/>
    </row>
    <row r="191" spans="1:12" ht="9.9" customHeight="1" x14ac:dyDescent="0.3">
      <c r="A191" s="57" t="s">
        <v>698</v>
      </c>
      <c r="B191" s="62" t="s">
        <v>372</v>
      </c>
      <c r="C191" s="63"/>
      <c r="D191" s="63"/>
      <c r="E191" s="58" t="s">
        <v>697</v>
      </c>
      <c r="F191" s="59"/>
      <c r="G191" s="59"/>
      <c r="H191" s="93">
        <v>9654554.6899999995</v>
      </c>
      <c r="I191" s="93">
        <v>0</v>
      </c>
      <c r="J191" s="93">
        <v>0</v>
      </c>
      <c r="K191" s="93">
        <v>9654554.6899999995</v>
      </c>
      <c r="L191" s="93"/>
    </row>
    <row r="192" spans="1:12" ht="9.9" customHeight="1" x14ac:dyDescent="0.3">
      <c r="A192" s="57" t="s">
        <v>699</v>
      </c>
      <c r="B192" s="62" t="s">
        <v>372</v>
      </c>
      <c r="C192" s="63"/>
      <c r="D192" s="63"/>
      <c r="E192" s="63"/>
      <c r="F192" s="58" t="s">
        <v>700</v>
      </c>
      <c r="G192" s="59"/>
      <c r="H192" s="93">
        <v>9654554.6899999995</v>
      </c>
      <c r="I192" s="93">
        <v>0</v>
      </c>
      <c r="J192" s="93">
        <v>0</v>
      </c>
      <c r="K192" s="93">
        <v>9654554.6899999995</v>
      </c>
      <c r="L192" s="93"/>
    </row>
    <row r="193" spans="1:12" ht="9.9" customHeight="1" x14ac:dyDescent="0.3">
      <c r="A193" s="64" t="s">
        <v>701</v>
      </c>
      <c r="B193" s="62" t="s">
        <v>372</v>
      </c>
      <c r="C193" s="63"/>
      <c r="D193" s="63"/>
      <c r="E193" s="63"/>
      <c r="F193" s="63"/>
      <c r="G193" s="65" t="s">
        <v>463</v>
      </c>
      <c r="H193" s="94">
        <v>29585</v>
      </c>
      <c r="I193" s="94">
        <v>0</v>
      </c>
      <c r="J193" s="94">
        <v>0</v>
      </c>
      <c r="K193" s="94">
        <v>29585</v>
      </c>
      <c r="L193" s="94"/>
    </row>
    <row r="194" spans="1:12" ht="9.9" customHeight="1" x14ac:dyDescent="0.3">
      <c r="A194" s="64" t="s">
        <v>702</v>
      </c>
      <c r="B194" s="62" t="s">
        <v>372</v>
      </c>
      <c r="C194" s="63"/>
      <c r="D194" s="63"/>
      <c r="E194" s="63"/>
      <c r="F194" s="63"/>
      <c r="G194" s="65" t="s">
        <v>588</v>
      </c>
      <c r="H194" s="94">
        <v>1267564.69</v>
      </c>
      <c r="I194" s="94">
        <v>0</v>
      </c>
      <c r="J194" s="94">
        <v>0</v>
      </c>
      <c r="K194" s="94">
        <v>1267564.69</v>
      </c>
      <c r="L194" s="94"/>
    </row>
    <row r="195" spans="1:12" ht="9.9" customHeight="1" x14ac:dyDescent="0.3">
      <c r="A195" s="64" t="s">
        <v>703</v>
      </c>
      <c r="B195" s="62" t="s">
        <v>372</v>
      </c>
      <c r="C195" s="63"/>
      <c r="D195" s="63"/>
      <c r="E195" s="63"/>
      <c r="F195" s="63"/>
      <c r="G195" s="65" t="s">
        <v>590</v>
      </c>
      <c r="H195" s="94">
        <v>35000</v>
      </c>
      <c r="I195" s="94">
        <v>0</v>
      </c>
      <c r="J195" s="94">
        <v>0</v>
      </c>
      <c r="K195" s="94">
        <v>35000</v>
      </c>
      <c r="L195" s="94"/>
    </row>
    <row r="196" spans="1:12" ht="9.9" customHeight="1" x14ac:dyDescent="0.3">
      <c r="A196" s="64" t="s">
        <v>704</v>
      </c>
      <c r="B196" s="62" t="s">
        <v>372</v>
      </c>
      <c r="C196" s="63"/>
      <c r="D196" s="63"/>
      <c r="E196" s="63"/>
      <c r="F196" s="63"/>
      <c r="G196" s="65" t="s">
        <v>592</v>
      </c>
      <c r="H196" s="94">
        <v>150000</v>
      </c>
      <c r="I196" s="94">
        <v>0</v>
      </c>
      <c r="J196" s="94">
        <v>0</v>
      </c>
      <c r="K196" s="94">
        <v>150000</v>
      </c>
      <c r="L196" s="94"/>
    </row>
    <row r="197" spans="1:12" ht="9.9" customHeight="1" x14ac:dyDescent="0.3">
      <c r="A197" s="64" t="s">
        <v>705</v>
      </c>
      <c r="B197" s="62" t="s">
        <v>372</v>
      </c>
      <c r="C197" s="63"/>
      <c r="D197" s="63"/>
      <c r="E197" s="63"/>
      <c r="F197" s="63"/>
      <c r="G197" s="65" t="s">
        <v>594</v>
      </c>
      <c r="H197" s="94">
        <v>8172405</v>
      </c>
      <c r="I197" s="94">
        <v>0</v>
      </c>
      <c r="J197" s="94">
        <v>0</v>
      </c>
      <c r="K197" s="94">
        <v>8172405</v>
      </c>
      <c r="L197" s="94"/>
    </row>
    <row r="198" spans="1:12" ht="9.9" customHeight="1" x14ac:dyDescent="0.3">
      <c r="A198" s="57" t="s">
        <v>372</v>
      </c>
      <c r="B198" s="62" t="s">
        <v>372</v>
      </c>
      <c r="C198" s="63"/>
      <c r="D198" s="58" t="s">
        <v>372</v>
      </c>
      <c r="E198" s="59"/>
      <c r="F198" s="59"/>
      <c r="G198" s="59"/>
      <c r="H198" s="96"/>
      <c r="I198" s="96"/>
      <c r="J198" s="96"/>
      <c r="K198" s="96"/>
      <c r="L198" s="96"/>
    </row>
    <row r="199" spans="1:12" ht="9.9" customHeight="1" x14ac:dyDescent="0.3">
      <c r="A199" s="57" t="s">
        <v>706</v>
      </c>
      <c r="B199" s="58" t="s">
        <v>707</v>
      </c>
      <c r="C199" s="59"/>
      <c r="D199" s="59"/>
      <c r="E199" s="59"/>
      <c r="F199" s="59"/>
      <c r="G199" s="59"/>
      <c r="H199" s="93">
        <v>2313487.79</v>
      </c>
      <c r="I199" s="93">
        <v>1542404.74</v>
      </c>
      <c r="J199" s="93">
        <v>569462.43999999994</v>
      </c>
      <c r="K199" s="93">
        <v>3286430.09</v>
      </c>
      <c r="L199" s="93">
        <f>I199-J199</f>
        <v>972942.3</v>
      </c>
    </row>
    <row r="200" spans="1:12" ht="9.9" customHeight="1" x14ac:dyDescent="0.3">
      <c r="A200" s="57" t="s">
        <v>708</v>
      </c>
      <c r="B200" s="61" t="s">
        <v>372</v>
      </c>
      <c r="C200" s="58" t="s">
        <v>709</v>
      </c>
      <c r="D200" s="59"/>
      <c r="E200" s="59"/>
      <c r="F200" s="59"/>
      <c r="G200" s="59"/>
      <c r="H200" s="93">
        <v>1591422.64</v>
      </c>
      <c r="I200" s="93">
        <v>1169337.53</v>
      </c>
      <c r="J200" s="93">
        <v>569462.43999999994</v>
      </c>
      <c r="K200" s="93">
        <v>2191297.73</v>
      </c>
      <c r="L200" s="93">
        <f t="shared" ref="L200:L211" si="0">I200-J200</f>
        <v>599875.09000000008</v>
      </c>
    </row>
    <row r="201" spans="1:12" ht="9.9" customHeight="1" x14ac:dyDescent="0.3">
      <c r="A201" s="57" t="s">
        <v>710</v>
      </c>
      <c r="B201" s="62" t="s">
        <v>372</v>
      </c>
      <c r="C201" s="63"/>
      <c r="D201" s="58" t="s">
        <v>711</v>
      </c>
      <c r="E201" s="59"/>
      <c r="F201" s="59"/>
      <c r="G201" s="59"/>
      <c r="H201" s="93">
        <v>1067540.24</v>
      </c>
      <c r="I201" s="93">
        <v>1072854.5</v>
      </c>
      <c r="J201" s="93">
        <v>569462.43999999994</v>
      </c>
      <c r="K201" s="93">
        <v>1570932.3</v>
      </c>
      <c r="L201" s="93">
        <f t="shared" si="0"/>
        <v>503392.06000000006</v>
      </c>
    </row>
    <row r="202" spans="1:12" ht="9.9" customHeight="1" x14ac:dyDescent="0.3">
      <c r="A202" s="57" t="s">
        <v>712</v>
      </c>
      <c r="B202" s="62" t="s">
        <v>372</v>
      </c>
      <c r="C202" s="63"/>
      <c r="D202" s="63"/>
      <c r="E202" s="58" t="s">
        <v>713</v>
      </c>
      <c r="F202" s="59"/>
      <c r="G202" s="59"/>
      <c r="H202" s="93">
        <v>23267.95</v>
      </c>
      <c r="I202" s="93">
        <v>21787.64</v>
      </c>
      <c r="J202" s="93">
        <v>10630.11</v>
      </c>
      <c r="K202" s="93">
        <v>34425.480000000003</v>
      </c>
      <c r="L202" s="93">
        <f t="shared" si="0"/>
        <v>11157.529999999999</v>
      </c>
    </row>
    <row r="203" spans="1:12" ht="9.9" customHeight="1" x14ac:dyDescent="0.3">
      <c r="A203" s="57" t="s">
        <v>714</v>
      </c>
      <c r="B203" s="62" t="s">
        <v>372</v>
      </c>
      <c r="C203" s="63"/>
      <c r="D203" s="63"/>
      <c r="E203" s="63"/>
      <c r="F203" s="58" t="s">
        <v>715</v>
      </c>
      <c r="G203" s="59"/>
      <c r="H203" s="93">
        <v>11092.83</v>
      </c>
      <c r="I203" s="93">
        <v>13392.42</v>
      </c>
      <c r="J203" s="93">
        <v>7846.75</v>
      </c>
      <c r="K203" s="93">
        <v>16638.5</v>
      </c>
      <c r="L203" s="93">
        <f t="shared" si="0"/>
        <v>5545.67</v>
      </c>
    </row>
    <row r="204" spans="1:12" ht="9.9" customHeight="1" x14ac:dyDescent="0.3">
      <c r="A204" s="64" t="s">
        <v>716</v>
      </c>
      <c r="B204" s="62" t="s">
        <v>372</v>
      </c>
      <c r="C204" s="63"/>
      <c r="D204" s="63"/>
      <c r="E204" s="63"/>
      <c r="F204" s="63"/>
      <c r="G204" s="65" t="s">
        <v>717</v>
      </c>
      <c r="H204" s="94">
        <v>6726.02</v>
      </c>
      <c r="I204" s="94">
        <v>3363.01</v>
      </c>
      <c r="J204" s="94">
        <v>0</v>
      </c>
      <c r="K204" s="94">
        <v>10089.030000000001</v>
      </c>
      <c r="L204" s="94">
        <f t="shared" si="0"/>
        <v>3363.01</v>
      </c>
    </row>
    <row r="205" spans="1:12" ht="9.9" customHeight="1" x14ac:dyDescent="0.3">
      <c r="A205" s="64" t="s">
        <v>718</v>
      </c>
      <c r="B205" s="62" t="s">
        <v>372</v>
      </c>
      <c r="C205" s="63"/>
      <c r="D205" s="63"/>
      <c r="E205" s="63"/>
      <c r="F205" s="63"/>
      <c r="G205" s="65" t="s">
        <v>719</v>
      </c>
      <c r="H205" s="94">
        <v>1013.97</v>
      </c>
      <c r="I205" s="94">
        <v>7593.63</v>
      </c>
      <c r="J205" s="94">
        <v>7087.39</v>
      </c>
      <c r="K205" s="94">
        <v>1520.21</v>
      </c>
      <c r="L205" s="94">
        <f t="shared" si="0"/>
        <v>506.23999999999978</v>
      </c>
    </row>
    <row r="206" spans="1:12" ht="9.9" customHeight="1" x14ac:dyDescent="0.3">
      <c r="A206" s="64" t="s">
        <v>720</v>
      </c>
      <c r="B206" s="62" t="s">
        <v>372</v>
      </c>
      <c r="C206" s="63"/>
      <c r="D206" s="63"/>
      <c r="E206" s="63"/>
      <c r="F206" s="63"/>
      <c r="G206" s="65" t="s">
        <v>721</v>
      </c>
      <c r="H206" s="94">
        <v>759.36</v>
      </c>
      <c r="I206" s="94">
        <v>1139.04</v>
      </c>
      <c r="J206" s="94">
        <v>759.36</v>
      </c>
      <c r="K206" s="94">
        <v>1139.04</v>
      </c>
      <c r="L206" s="94">
        <f t="shared" si="0"/>
        <v>379.67999999999995</v>
      </c>
    </row>
    <row r="207" spans="1:12" ht="9.9" customHeight="1" x14ac:dyDescent="0.3">
      <c r="A207" s="64" t="s">
        <v>722</v>
      </c>
      <c r="B207" s="62" t="s">
        <v>372</v>
      </c>
      <c r="C207" s="63"/>
      <c r="D207" s="63"/>
      <c r="E207" s="63"/>
      <c r="F207" s="63"/>
      <c r="G207" s="65" t="s">
        <v>723</v>
      </c>
      <c r="H207" s="94">
        <v>1780.98</v>
      </c>
      <c r="I207" s="94">
        <v>890.49</v>
      </c>
      <c r="J207" s="94">
        <v>0</v>
      </c>
      <c r="K207" s="94">
        <v>2671.47</v>
      </c>
      <c r="L207" s="94">
        <f t="shared" si="0"/>
        <v>890.49</v>
      </c>
    </row>
    <row r="208" spans="1:12" ht="9.9" customHeight="1" x14ac:dyDescent="0.3">
      <c r="A208" s="64" t="s">
        <v>724</v>
      </c>
      <c r="B208" s="62" t="s">
        <v>372</v>
      </c>
      <c r="C208" s="63"/>
      <c r="D208" s="63"/>
      <c r="E208" s="63"/>
      <c r="F208" s="63"/>
      <c r="G208" s="65" t="s">
        <v>725</v>
      </c>
      <c r="H208" s="94">
        <v>538.08000000000004</v>
      </c>
      <c r="I208" s="94">
        <v>269.04000000000002</v>
      </c>
      <c r="J208" s="94">
        <v>0</v>
      </c>
      <c r="K208" s="94">
        <v>807.12</v>
      </c>
      <c r="L208" s="94">
        <f t="shared" si="0"/>
        <v>269.04000000000002</v>
      </c>
    </row>
    <row r="209" spans="1:12" ht="9.9" customHeight="1" x14ac:dyDescent="0.3">
      <c r="A209" s="64" t="s">
        <v>726</v>
      </c>
      <c r="B209" s="62" t="s">
        <v>372</v>
      </c>
      <c r="C209" s="63"/>
      <c r="D209" s="63"/>
      <c r="E209" s="63"/>
      <c r="F209" s="63"/>
      <c r="G209" s="65" t="s">
        <v>727</v>
      </c>
      <c r="H209" s="94">
        <v>67.260000000000005</v>
      </c>
      <c r="I209" s="94">
        <v>33.630000000000003</v>
      </c>
      <c r="J209" s="94">
        <v>0</v>
      </c>
      <c r="K209" s="94">
        <v>100.89</v>
      </c>
      <c r="L209" s="94">
        <f t="shared" si="0"/>
        <v>33.630000000000003</v>
      </c>
    </row>
    <row r="210" spans="1:12" ht="9.9" customHeight="1" x14ac:dyDescent="0.3">
      <c r="A210" s="64" t="s">
        <v>728</v>
      </c>
      <c r="B210" s="62" t="s">
        <v>372</v>
      </c>
      <c r="C210" s="63"/>
      <c r="D210" s="63"/>
      <c r="E210" s="63"/>
      <c r="F210" s="63"/>
      <c r="G210" s="65" t="s">
        <v>729</v>
      </c>
      <c r="H210" s="94">
        <v>2.56</v>
      </c>
      <c r="I210" s="94">
        <v>1.28</v>
      </c>
      <c r="J210" s="94">
        <v>0</v>
      </c>
      <c r="K210" s="94">
        <v>3.84</v>
      </c>
      <c r="L210" s="94">
        <f t="shared" si="0"/>
        <v>1.28</v>
      </c>
    </row>
    <row r="211" spans="1:12" ht="9.9" customHeight="1" x14ac:dyDescent="0.3">
      <c r="A211" s="64" t="s">
        <v>730</v>
      </c>
      <c r="B211" s="62" t="s">
        <v>372</v>
      </c>
      <c r="C211" s="63"/>
      <c r="D211" s="63"/>
      <c r="E211" s="63"/>
      <c r="F211" s="63"/>
      <c r="G211" s="65" t="s">
        <v>731</v>
      </c>
      <c r="H211" s="94">
        <v>204.6</v>
      </c>
      <c r="I211" s="94">
        <v>102.3</v>
      </c>
      <c r="J211" s="94">
        <v>0</v>
      </c>
      <c r="K211" s="94">
        <v>306.89999999999998</v>
      </c>
      <c r="L211" s="94">
        <f t="shared" si="0"/>
        <v>102.3</v>
      </c>
    </row>
    <row r="212" spans="1:12" ht="9.9" customHeight="1" x14ac:dyDescent="0.3">
      <c r="A212" s="67" t="s">
        <v>372</v>
      </c>
      <c r="B212" s="62" t="s">
        <v>372</v>
      </c>
      <c r="C212" s="63"/>
      <c r="D212" s="63"/>
      <c r="E212" s="63"/>
      <c r="F212" s="63"/>
      <c r="G212" s="68" t="s">
        <v>372</v>
      </c>
      <c r="H212" s="95"/>
      <c r="I212" s="95"/>
      <c r="J212" s="95"/>
      <c r="K212" s="95"/>
      <c r="L212" s="95"/>
    </row>
    <row r="213" spans="1:12" ht="9.9" customHeight="1" x14ac:dyDescent="0.3">
      <c r="A213" s="57" t="s">
        <v>732</v>
      </c>
      <c r="B213" s="62" t="s">
        <v>372</v>
      </c>
      <c r="C213" s="63"/>
      <c r="D213" s="63"/>
      <c r="E213" s="63"/>
      <c r="F213" s="58" t="s">
        <v>733</v>
      </c>
      <c r="G213" s="59"/>
      <c r="H213" s="93">
        <v>12175.12</v>
      </c>
      <c r="I213" s="93">
        <v>8395.2199999999993</v>
      </c>
      <c r="J213" s="93">
        <v>2783.36</v>
      </c>
      <c r="K213" s="93">
        <v>17786.98</v>
      </c>
      <c r="L213" s="93">
        <f t="shared" ref="L213:L220" si="1">I213-J213</f>
        <v>5611.8599999999988</v>
      </c>
    </row>
    <row r="214" spans="1:12" ht="9.9" customHeight="1" x14ac:dyDescent="0.3">
      <c r="A214" s="64" t="s">
        <v>734</v>
      </c>
      <c r="B214" s="62" t="s">
        <v>372</v>
      </c>
      <c r="C214" s="63"/>
      <c r="D214" s="63"/>
      <c r="E214" s="63"/>
      <c r="F214" s="63"/>
      <c r="G214" s="65" t="s">
        <v>717</v>
      </c>
      <c r="H214" s="94">
        <v>7175.46</v>
      </c>
      <c r="I214" s="94">
        <v>3587.73</v>
      </c>
      <c r="J214" s="94">
        <v>0</v>
      </c>
      <c r="K214" s="94">
        <v>10763.19</v>
      </c>
      <c r="L214" s="94">
        <f t="shared" si="1"/>
        <v>3587.73</v>
      </c>
    </row>
    <row r="215" spans="1:12" ht="9.9" customHeight="1" x14ac:dyDescent="0.3">
      <c r="A215" s="64" t="s">
        <v>735</v>
      </c>
      <c r="B215" s="62" t="s">
        <v>372</v>
      </c>
      <c r="C215" s="63"/>
      <c r="D215" s="63"/>
      <c r="E215" s="63"/>
      <c r="F215" s="63"/>
      <c r="G215" s="65" t="s">
        <v>719</v>
      </c>
      <c r="H215" s="94">
        <v>2041.02</v>
      </c>
      <c r="I215" s="94">
        <v>2551.27</v>
      </c>
      <c r="J215" s="94">
        <v>2041.02</v>
      </c>
      <c r="K215" s="94">
        <v>2551.27</v>
      </c>
      <c r="L215" s="94">
        <f t="shared" si="1"/>
        <v>510.25</v>
      </c>
    </row>
    <row r="216" spans="1:12" ht="9.9" customHeight="1" x14ac:dyDescent="0.3">
      <c r="A216" s="64" t="s">
        <v>736</v>
      </c>
      <c r="B216" s="62" t="s">
        <v>372</v>
      </c>
      <c r="C216" s="63"/>
      <c r="D216" s="63"/>
      <c r="E216" s="63"/>
      <c r="F216" s="63"/>
      <c r="G216" s="65" t="s">
        <v>721</v>
      </c>
      <c r="H216" s="94">
        <v>742.34</v>
      </c>
      <c r="I216" s="94">
        <v>1148.07</v>
      </c>
      <c r="J216" s="94">
        <v>742.34</v>
      </c>
      <c r="K216" s="94">
        <v>1148.07</v>
      </c>
      <c r="L216" s="94">
        <f t="shared" si="1"/>
        <v>405.7299999999999</v>
      </c>
    </row>
    <row r="217" spans="1:12" ht="9.9" customHeight="1" x14ac:dyDescent="0.3">
      <c r="A217" s="64" t="s">
        <v>737</v>
      </c>
      <c r="B217" s="62" t="s">
        <v>372</v>
      </c>
      <c r="C217" s="63"/>
      <c r="D217" s="63"/>
      <c r="E217" s="63"/>
      <c r="F217" s="63"/>
      <c r="G217" s="65" t="s">
        <v>723</v>
      </c>
      <c r="H217" s="94">
        <v>1435.1</v>
      </c>
      <c r="I217" s="94">
        <v>717.55</v>
      </c>
      <c r="J217" s="94">
        <v>0</v>
      </c>
      <c r="K217" s="94">
        <v>2152.65</v>
      </c>
      <c r="L217" s="94">
        <f t="shared" si="1"/>
        <v>717.55</v>
      </c>
    </row>
    <row r="218" spans="1:12" ht="9.9" customHeight="1" x14ac:dyDescent="0.3">
      <c r="A218" s="64" t="s">
        <v>738</v>
      </c>
      <c r="B218" s="62" t="s">
        <v>372</v>
      </c>
      <c r="C218" s="63"/>
      <c r="D218" s="63"/>
      <c r="E218" s="63"/>
      <c r="F218" s="63"/>
      <c r="G218" s="65" t="s">
        <v>725</v>
      </c>
      <c r="H218" s="94">
        <v>574.04</v>
      </c>
      <c r="I218" s="94">
        <v>287.02</v>
      </c>
      <c r="J218" s="94">
        <v>0</v>
      </c>
      <c r="K218" s="94">
        <v>861.06</v>
      </c>
      <c r="L218" s="94">
        <f t="shared" si="1"/>
        <v>287.02</v>
      </c>
    </row>
    <row r="219" spans="1:12" ht="9.9" customHeight="1" x14ac:dyDescent="0.3">
      <c r="A219" s="64" t="s">
        <v>739</v>
      </c>
      <c r="B219" s="62" t="s">
        <v>372</v>
      </c>
      <c r="C219" s="63"/>
      <c r="D219" s="63"/>
      <c r="E219" s="63"/>
      <c r="F219" s="63"/>
      <c r="G219" s="65" t="s">
        <v>729</v>
      </c>
      <c r="H219" s="94">
        <v>2.56</v>
      </c>
      <c r="I219" s="94">
        <v>1.28</v>
      </c>
      <c r="J219" s="94">
        <v>0</v>
      </c>
      <c r="K219" s="94">
        <v>3.84</v>
      </c>
      <c r="L219" s="94">
        <f t="shared" si="1"/>
        <v>1.28</v>
      </c>
    </row>
    <row r="220" spans="1:12" ht="9.9" customHeight="1" x14ac:dyDescent="0.3">
      <c r="A220" s="64" t="s">
        <v>740</v>
      </c>
      <c r="B220" s="62" t="s">
        <v>372</v>
      </c>
      <c r="C220" s="63"/>
      <c r="D220" s="63"/>
      <c r="E220" s="63"/>
      <c r="F220" s="63"/>
      <c r="G220" s="65" t="s">
        <v>731</v>
      </c>
      <c r="H220" s="94">
        <v>204.6</v>
      </c>
      <c r="I220" s="94">
        <v>102.3</v>
      </c>
      <c r="J220" s="94">
        <v>0</v>
      </c>
      <c r="K220" s="94">
        <v>306.89999999999998</v>
      </c>
      <c r="L220" s="94">
        <f t="shared" si="1"/>
        <v>102.3</v>
      </c>
    </row>
    <row r="221" spans="1:12" ht="9.9" customHeight="1" x14ac:dyDescent="0.3">
      <c r="A221" s="67" t="s">
        <v>372</v>
      </c>
      <c r="B221" s="62" t="s">
        <v>372</v>
      </c>
      <c r="C221" s="63"/>
      <c r="D221" s="63"/>
      <c r="E221" s="63"/>
      <c r="F221" s="63"/>
      <c r="G221" s="68" t="s">
        <v>372</v>
      </c>
      <c r="H221" s="95"/>
      <c r="I221" s="95"/>
      <c r="J221" s="95"/>
      <c r="K221" s="95"/>
      <c r="L221" s="95"/>
    </row>
    <row r="222" spans="1:12" ht="9.9" customHeight="1" x14ac:dyDescent="0.3">
      <c r="A222" s="57" t="s">
        <v>741</v>
      </c>
      <c r="B222" s="62" t="s">
        <v>372</v>
      </c>
      <c r="C222" s="63"/>
      <c r="D222" s="63"/>
      <c r="E222" s="58" t="s">
        <v>742</v>
      </c>
      <c r="F222" s="59"/>
      <c r="G222" s="59"/>
      <c r="H222" s="93">
        <v>924024.66</v>
      </c>
      <c r="I222" s="93">
        <v>995982.75</v>
      </c>
      <c r="J222" s="93">
        <v>558154.91</v>
      </c>
      <c r="K222" s="93">
        <v>1361852.5</v>
      </c>
      <c r="L222" s="93">
        <f t="shared" ref="L222:L236" si="2">I222-J222</f>
        <v>437827.83999999997</v>
      </c>
    </row>
    <row r="223" spans="1:12" ht="9.9" customHeight="1" x14ac:dyDescent="0.3">
      <c r="A223" s="57" t="s">
        <v>743</v>
      </c>
      <c r="B223" s="62" t="s">
        <v>372</v>
      </c>
      <c r="C223" s="63"/>
      <c r="D223" s="63"/>
      <c r="E223" s="63"/>
      <c r="F223" s="58" t="s">
        <v>715</v>
      </c>
      <c r="G223" s="59"/>
      <c r="H223" s="93">
        <v>226486.97</v>
      </c>
      <c r="I223" s="93">
        <v>261220.78</v>
      </c>
      <c r="J223" s="93">
        <v>142948.51</v>
      </c>
      <c r="K223" s="93">
        <v>344759.24</v>
      </c>
      <c r="L223" s="93">
        <f t="shared" si="2"/>
        <v>118272.26999999999</v>
      </c>
    </row>
    <row r="224" spans="1:12" ht="9.9" customHeight="1" x14ac:dyDescent="0.3">
      <c r="A224" s="64" t="s">
        <v>744</v>
      </c>
      <c r="B224" s="62" t="s">
        <v>372</v>
      </c>
      <c r="C224" s="63"/>
      <c r="D224" s="63"/>
      <c r="E224" s="63"/>
      <c r="F224" s="63"/>
      <c r="G224" s="65" t="s">
        <v>717</v>
      </c>
      <c r="H224" s="94">
        <v>122942.89</v>
      </c>
      <c r="I224" s="94">
        <v>60612.08</v>
      </c>
      <c r="J224" s="94">
        <v>0</v>
      </c>
      <c r="K224" s="94">
        <v>183554.97</v>
      </c>
      <c r="L224" s="94">
        <f t="shared" si="2"/>
        <v>60612.08</v>
      </c>
    </row>
    <row r="225" spans="1:12" ht="9.9" customHeight="1" x14ac:dyDescent="0.3">
      <c r="A225" s="64" t="s">
        <v>745</v>
      </c>
      <c r="B225" s="62" t="s">
        <v>372</v>
      </c>
      <c r="C225" s="63"/>
      <c r="D225" s="63"/>
      <c r="E225" s="63"/>
      <c r="F225" s="63"/>
      <c r="G225" s="65" t="s">
        <v>719</v>
      </c>
      <c r="H225" s="94">
        <v>9390.32</v>
      </c>
      <c r="I225" s="94">
        <v>135454.1</v>
      </c>
      <c r="J225" s="94">
        <v>126549.29</v>
      </c>
      <c r="K225" s="94">
        <v>18295.13</v>
      </c>
      <c r="L225" s="94">
        <f t="shared" si="2"/>
        <v>8904.8100000000122</v>
      </c>
    </row>
    <row r="226" spans="1:12" ht="9.9" customHeight="1" x14ac:dyDescent="0.3">
      <c r="A226" s="64" t="s">
        <v>746</v>
      </c>
      <c r="B226" s="62" t="s">
        <v>372</v>
      </c>
      <c r="C226" s="63"/>
      <c r="D226" s="63"/>
      <c r="E226" s="63"/>
      <c r="F226" s="63"/>
      <c r="G226" s="65" t="s">
        <v>721</v>
      </c>
      <c r="H226" s="94">
        <v>14733.05</v>
      </c>
      <c r="I226" s="94">
        <v>20563.05</v>
      </c>
      <c r="J226" s="94">
        <v>14192.58</v>
      </c>
      <c r="K226" s="94">
        <v>21103.52</v>
      </c>
      <c r="L226" s="94">
        <f t="shared" si="2"/>
        <v>6370.4699999999993</v>
      </c>
    </row>
    <row r="227" spans="1:12" ht="9.9" customHeight="1" x14ac:dyDescent="0.3">
      <c r="A227" s="64" t="s">
        <v>747</v>
      </c>
      <c r="B227" s="62" t="s">
        <v>372</v>
      </c>
      <c r="C227" s="63"/>
      <c r="D227" s="63"/>
      <c r="E227" s="63"/>
      <c r="F227" s="63"/>
      <c r="G227" s="65" t="s">
        <v>748</v>
      </c>
      <c r="H227" s="94">
        <v>2810.43</v>
      </c>
      <c r="I227" s="94">
        <v>0</v>
      </c>
      <c r="J227" s="94">
        <v>0</v>
      </c>
      <c r="K227" s="94">
        <v>2810.43</v>
      </c>
      <c r="L227" s="94">
        <f t="shared" si="2"/>
        <v>0</v>
      </c>
    </row>
    <row r="228" spans="1:12" ht="9.9" customHeight="1" x14ac:dyDescent="0.3">
      <c r="A228" s="64" t="s">
        <v>749</v>
      </c>
      <c r="B228" s="62" t="s">
        <v>372</v>
      </c>
      <c r="C228" s="63"/>
      <c r="D228" s="63"/>
      <c r="E228" s="63"/>
      <c r="F228" s="63"/>
      <c r="G228" s="65" t="s">
        <v>723</v>
      </c>
      <c r="H228" s="94">
        <v>35191.01</v>
      </c>
      <c r="I228" s="94">
        <v>17248.38</v>
      </c>
      <c r="J228" s="94">
        <v>0</v>
      </c>
      <c r="K228" s="94">
        <v>52439.39</v>
      </c>
      <c r="L228" s="94">
        <f t="shared" si="2"/>
        <v>17248.38</v>
      </c>
    </row>
    <row r="229" spans="1:12" ht="9.9" customHeight="1" x14ac:dyDescent="0.3">
      <c r="A229" s="64" t="s">
        <v>750</v>
      </c>
      <c r="B229" s="62" t="s">
        <v>372</v>
      </c>
      <c r="C229" s="63"/>
      <c r="D229" s="63"/>
      <c r="E229" s="63"/>
      <c r="F229" s="63"/>
      <c r="G229" s="65" t="s">
        <v>725</v>
      </c>
      <c r="H229" s="94">
        <v>13574.53</v>
      </c>
      <c r="I229" s="94">
        <v>5095.1400000000003</v>
      </c>
      <c r="J229" s="94">
        <v>0</v>
      </c>
      <c r="K229" s="94">
        <v>18669.669999999998</v>
      </c>
      <c r="L229" s="94">
        <f t="shared" si="2"/>
        <v>5095.1400000000003</v>
      </c>
    </row>
    <row r="230" spans="1:12" ht="9.9" customHeight="1" x14ac:dyDescent="0.3">
      <c r="A230" s="64" t="s">
        <v>751</v>
      </c>
      <c r="B230" s="62" t="s">
        <v>372</v>
      </c>
      <c r="C230" s="63"/>
      <c r="D230" s="63"/>
      <c r="E230" s="63"/>
      <c r="F230" s="63"/>
      <c r="G230" s="65" t="s">
        <v>727</v>
      </c>
      <c r="H230" s="94">
        <v>1317.09</v>
      </c>
      <c r="I230" s="94">
        <v>643.04</v>
      </c>
      <c r="J230" s="94">
        <v>0</v>
      </c>
      <c r="K230" s="94">
        <v>1960.13</v>
      </c>
      <c r="L230" s="94">
        <f t="shared" si="2"/>
        <v>643.04</v>
      </c>
    </row>
    <row r="231" spans="1:12" ht="9.9" customHeight="1" x14ac:dyDescent="0.3">
      <c r="A231" s="64" t="s">
        <v>752</v>
      </c>
      <c r="B231" s="62" t="s">
        <v>372</v>
      </c>
      <c r="C231" s="63"/>
      <c r="D231" s="63"/>
      <c r="E231" s="63"/>
      <c r="F231" s="63"/>
      <c r="G231" s="65" t="s">
        <v>753</v>
      </c>
      <c r="H231" s="94">
        <v>5040.84</v>
      </c>
      <c r="I231" s="94">
        <v>6055.59</v>
      </c>
      <c r="J231" s="94">
        <v>1548.65</v>
      </c>
      <c r="K231" s="94">
        <v>9547.7800000000007</v>
      </c>
      <c r="L231" s="94">
        <f t="shared" si="2"/>
        <v>4506.9400000000005</v>
      </c>
    </row>
    <row r="232" spans="1:12" ht="9.9" customHeight="1" x14ac:dyDescent="0.3">
      <c r="A232" s="64" t="s">
        <v>754</v>
      </c>
      <c r="B232" s="62" t="s">
        <v>372</v>
      </c>
      <c r="C232" s="63"/>
      <c r="D232" s="63"/>
      <c r="E232" s="63"/>
      <c r="F232" s="63"/>
      <c r="G232" s="65" t="s">
        <v>729</v>
      </c>
      <c r="H232" s="94">
        <v>256.2</v>
      </c>
      <c r="I232" s="94">
        <v>145.16999999999999</v>
      </c>
      <c r="J232" s="94">
        <v>0</v>
      </c>
      <c r="K232" s="94">
        <v>401.37</v>
      </c>
      <c r="L232" s="94">
        <f t="shared" si="2"/>
        <v>145.16999999999999</v>
      </c>
    </row>
    <row r="233" spans="1:12" ht="9.9" customHeight="1" x14ac:dyDescent="0.3">
      <c r="A233" s="64" t="s">
        <v>755</v>
      </c>
      <c r="B233" s="62" t="s">
        <v>372</v>
      </c>
      <c r="C233" s="63"/>
      <c r="D233" s="63"/>
      <c r="E233" s="63"/>
      <c r="F233" s="63"/>
      <c r="G233" s="65" t="s">
        <v>731</v>
      </c>
      <c r="H233" s="94">
        <v>17321</v>
      </c>
      <c r="I233" s="94">
        <v>8986</v>
      </c>
      <c r="J233" s="94">
        <v>0</v>
      </c>
      <c r="K233" s="94">
        <v>26307</v>
      </c>
      <c r="L233" s="94">
        <f t="shared" si="2"/>
        <v>8986</v>
      </c>
    </row>
    <row r="234" spans="1:12" ht="9.9" customHeight="1" x14ac:dyDescent="0.3">
      <c r="A234" s="64" t="s">
        <v>756</v>
      </c>
      <c r="B234" s="62" t="s">
        <v>372</v>
      </c>
      <c r="C234" s="63"/>
      <c r="D234" s="63"/>
      <c r="E234" s="63"/>
      <c r="F234" s="63"/>
      <c r="G234" s="65" t="s">
        <v>757</v>
      </c>
      <c r="H234" s="94">
        <v>3361.61</v>
      </c>
      <c r="I234" s="94">
        <v>3469.56</v>
      </c>
      <c r="J234" s="94">
        <v>657.99</v>
      </c>
      <c r="K234" s="94">
        <v>6173.18</v>
      </c>
      <c r="L234" s="94">
        <f t="shared" si="2"/>
        <v>2811.5699999999997</v>
      </c>
    </row>
    <row r="235" spans="1:12" ht="9.9" customHeight="1" x14ac:dyDescent="0.3">
      <c r="A235" s="64" t="s">
        <v>758</v>
      </c>
      <c r="B235" s="62" t="s">
        <v>372</v>
      </c>
      <c r="C235" s="63"/>
      <c r="D235" s="63"/>
      <c r="E235" s="63"/>
      <c r="F235" s="63"/>
      <c r="G235" s="65" t="s">
        <v>759</v>
      </c>
      <c r="H235" s="94">
        <v>548</v>
      </c>
      <c r="I235" s="94">
        <v>822</v>
      </c>
      <c r="J235" s="94">
        <v>0</v>
      </c>
      <c r="K235" s="94">
        <v>1370</v>
      </c>
      <c r="L235" s="94">
        <f t="shared" si="2"/>
        <v>822</v>
      </c>
    </row>
    <row r="236" spans="1:12" ht="9.9" customHeight="1" x14ac:dyDescent="0.3">
      <c r="A236" s="64" t="s">
        <v>1102</v>
      </c>
      <c r="B236" s="62" t="s">
        <v>372</v>
      </c>
      <c r="C236" s="63"/>
      <c r="D236" s="63"/>
      <c r="E236" s="63"/>
      <c r="F236" s="63"/>
      <c r="G236" s="65" t="s">
        <v>781</v>
      </c>
      <c r="H236" s="94">
        <v>0</v>
      </c>
      <c r="I236" s="94">
        <v>2126.67</v>
      </c>
      <c r="J236" s="94">
        <v>0</v>
      </c>
      <c r="K236" s="94">
        <v>2126.67</v>
      </c>
      <c r="L236" s="94">
        <f t="shared" si="2"/>
        <v>2126.67</v>
      </c>
    </row>
    <row r="237" spans="1:12" ht="9.9" customHeight="1" x14ac:dyDescent="0.3">
      <c r="A237" s="67" t="s">
        <v>372</v>
      </c>
      <c r="B237" s="62" t="s">
        <v>372</v>
      </c>
      <c r="C237" s="63"/>
      <c r="D237" s="63"/>
      <c r="E237" s="63"/>
      <c r="F237" s="63"/>
      <c r="G237" s="68" t="s">
        <v>372</v>
      </c>
      <c r="H237" s="95"/>
      <c r="I237" s="95"/>
      <c r="J237" s="95"/>
      <c r="K237" s="95"/>
      <c r="L237" s="95"/>
    </row>
    <row r="238" spans="1:12" ht="9.9" customHeight="1" x14ac:dyDescent="0.3">
      <c r="A238" s="57" t="s">
        <v>760</v>
      </c>
      <c r="B238" s="62" t="s">
        <v>372</v>
      </c>
      <c r="C238" s="63"/>
      <c r="D238" s="63"/>
      <c r="E238" s="63"/>
      <c r="F238" s="58" t="s">
        <v>733</v>
      </c>
      <c r="G238" s="59"/>
      <c r="H238" s="93">
        <v>697537.69</v>
      </c>
      <c r="I238" s="93">
        <v>734761.97</v>
      </c>
      <c r="J238" s="93">
        <v>415206.40000000002</v>
      </c>
      <c r="K238" s="93">
        <v>1017093.26</v>
      </c>
      <c r="L238" s="93">
        <f t="shared" ref="L238:L250" si="3">I238-J238</f>
        <v>319555.56999999995</v>
      </c>
    </row>
    <row r="239" spans="1:12" ht="9.9" customHeight="1" x14ac:dyDescent="0.3">
      <c r="A239" s="64" t="s">
        <v>761</v>
      </c>
      <c r="B239" s="62" t="s">
        <v>372</v>
      </c>
      <c r="C239" s="63"/>
      <c r="D239" s="63"/>
      <c r="E239" s="63"/>
      <c r="F239" s="63"/>
      <c r="G239" s="65" t="s">
        <v>717</v>
      </c>
      <c r="H239" s="94">
        <v>348322.07</v>
      </c>
      <c r="I239" s="94">
        <v>158616.56</v>
      </c>
      <c r="J239" s="94">
        <v>0</v>
      </c>
      <c r="K239" s="94">
        <v>506938.63</v>
      </c>
      <c r="L239" s="94">
        <f t="shared" si="3"/>
        <v>158616.56</v>
      </c>
    </row>
    <row r="240" spans="1:12" ht="9.9" customHeight="1" x14ac:dyDescent="0.3">
      <c r="A240" s="64" t="s">
        <v>762</v>
      </c>
      <c r="B240" s="62" t="s">
        <v>372</v>
      </c>
      <c r="C240" s="63"/>
      <c r="D240" s="63"/>
      <c r="E240" s="63"/>
      <c r="F240" s="63"/>
      <c r="G240" s="65" t="s">
        <v>719</v>
      </c>
      <c r="H240" s="94">
        <v>46373.25</v>
      </c>
      <c r="I240" s="94">
        <v>358071.36</v>
      </c>
      <c r="J240" s="94">
        <v>359119.59</v>
      </c>
      <c r="K240" s="94">
        <v>45325.02</v>
      </c>
      <c r="L240" s="94">
        <f t="shared" si="3"/>
        <v>-1048.2300000000396</v>
      </c>
    </row>
    <row r="241" spans="1:12" ht="9.9" customHeight="1" x14ac:dyDescent="0.3">
      <c r="A241" s="64" t="s">
        <v>763</v>
      </c>
      <c r="B241" s="62" t="s">
        <v>372</v>
      </c>
      <c r="C241" s="63"/>
      <c r="D241" s="63"/>
      <c r="E241" s="63"/>
      <c r="F241" s="63"/>
      <c r="G241" s="65" t="s">
        <v>721</v>
      </c>
      <c r="H241" s="94">
        <v>41486.42</v>
      </c>
      <c r="I241" s="94">
        <v>61838.25</v>
      </c>
      <c r="J241" s="94">
        <v>41486.42</v>
      </c>
      <c r="K241" s="94">
        <v>61838.25</v>
      </c>
      <c r="L241" s="94">
        <f t="shared" si="3"/>
        <v>20351.830000000002</v>
      </c>
    </row>
    <row r="242" spans="1:12" ht="9.9" customHeight="1" x14ac:dyDescent="0.3">
      <c r="A242" s="64" t="s">
        <v>765</v>
      </c>
      <c r="B242" s="62" t="s">
        <v>372</v>
      </c>
      <c r="C242" s="63"/>
      <c r="D242" s="63"/>
      <c r="E242" s="63"/>
      <c r="F242" s="63"/>
      <c r="G242" s="65" t="s">
        <v>766</v>
      </c>
      <c r="H242" s="94">
        <v>0</v>
      </c>
      <c r="I242" s="94">
        <v>470.1</v>
      </c>
      <c r="J242" s="94">
        <v>0</v>
      </c>
      <c r="K242" s="94">
        <v>470.1</v>
      </c>
      <c r="L242" s="94">
        <f t="shared" si="3"/>
        <v>470.1</v>
      </c>
    </row>
    <row r="243" spans="1:12" ht="9.9" customHeight="1" x14ac:dyDescent="0.3">
      <c r="A243" s="64" t="s">
        <v>767</v>
      </c>
      <c r="B243" s="62" t="s">
        <v>372</v>
      </c>
      <c r="C243" s="63"/>
      <c r="D243" s="63"/>
      <c r="E243" s="63"/>
      <c r="F243" s="63"/>
      <c r="G243" s="65" t="s">
        <v>723</v>
      </c>
      <c r="H243" s="94">
        <v>99312.53</v>
      </c>
      <c r="I243" s="94">
        <v>51327.22</v>
      </c>
      <c r="J243" s="94">
        <v>0</v>
      </c>
      <c r="K243" s="94">
        <v>150639.75</v>
      </c>
      <c r="L243" s="94">
        <f t="shared" si="3"/>
        <v>51327.22</v>
      </c>
    </row>
    <row r="244" spans="1:12" ht="9.9" customHeight="1" x14ac:dyDescent="0.3">
      <c r="A244" s="64" t="s">
        <v>768</v>
      </c>
      <c r="B244" s="62" t="s">
        <v>372</v>
      </c>
      <c r="C244" s="63"/>
      <c r="D244" s="63"/>
      <c r="E244" s="63"/>
      <c r="F244" s="63"/>
      <c r="G244" s="65" t="s">
        <v>725</v>
      </c>
      <c r="H244" s="94">
        <v>29830.86</v>
      </c>
      <c r="I244" s="94">
        <v>15099.36</v>
      </c>
      <c r="J244" s="94">
        <v>0</v>
      </c>
      <c r="K244" s="94">
        <v>44930.22</v>
      </c>
      <c r="L244" s="94">
        <f t="shared" si="3"/>
        <v>15099.36</v>
      </c>
    </row>
    <row r="245" spans="1:12" ht="9.9" customHeight="1" x14ac:dyDescent="0.3">
      <c r="A245" s="64" t="s">
        <v>769</v>
      </c>
      <c r="B245" s="62" t="s">
        <v>372</v>
      </c>
      <c r="C245" s="63"/>
      <c r="D245" s="63"/>
      <c r="E245" s="63"/>
      <c r="F245" s="63"/>
      <c r="G245" s="65" t="s">
        <v>727</v>
      </c>
      <c r="H245" s="94">
        <v>3736.71</v>
      </c>
      <c r="I245" s="94">
        <v>1896.28</v>
      </c>
      <c r="J245" s="94">
        <v>0</v>
      </c>
      <c r="K245" s="94">
        <v>5632.99</v>
      </c>
      <c r="L245" s="94">
        <f t="shared" si="3"/>
        <v>1896.28</v>
      </c>
    </row>
    <row r="246" spans="1:12" ht="9.9" customHeight="1" x14ac:dyDescent="0.3">
      <c r="A246" s="64" t="s">
        <v>770</v>
      </c>
      <c r="B246" s="62" t="s">
        <v>372</v>
      </c>
      <c r="C246" s="63"/>
      <c r="D246" s="63"/>
      <c r="E246" s="63"/>
      <c r="F246" s="63"/>
      <c r="G246" s="65" t="s">
        <v>753</v>
      </c>
      <c r="H246" s="94">
        <v>27167.34</v>
      </c>
      <c r="I246" s="94">
        <v>31896.61</v>
      </c>
      <c r="J246" s="94">
        <v>9100.7000000000007</v>
      </c>
      <c r="K246" s="94">
        <v>49963.25</v>
      </c>
      <c r="L246" s="94">
        <f t="shared" si="3"/>
        <v>22795.91</v>
      </c>
    </row>
    <row r="247" spans="1:12" ht="9.9" customHeight="1" x14ac:dyDescent="0.3">
      <c r="A247" s="64" t="s">
        <v>771</v>
      </c>
      <c r="B247" s="62" t="s">
        <v>372</v>
      </c>
      <c r="C247" s="63"/>
      <c r="D247" s="63"/>
      <c r="E247" s="63"/>
      <c r="F247" s="63"/>
      <c r="G247" s="65" t="s">
        <v>729</v>
      </c>
      <c r="H247" s="94">
        <v>1118.75</v>
      </c>
      <c r="I247" s="94">
        <v>632.79999999999995</v>
      </c>
      <c r="J247" s="94">
        <v>0</v>
      </c>
      <c r="K247" s="94">
        <v>1751.55</v>
      </c>
      <c r="L247" s="94">
        <f t="shared" si="3"/>
        <v>632.79999999999995</v>
      </c>
    </row>
    <row r="248" spans="1:12" ht="9.9" customHeight="1" x14ac:dyDescent="0.3">
      <c r="A248" s="64" t="s">
        <v>772</v>
      </c>
      <c r="B248" s="62" t="s">
        <v>372</v>
      </c>
      <c r="C248" s="63"/>
      <c r="D248" s="63"/>
      <c r="E248" s="63"/>
      <c r="F248" s="63"/>
      <c r="G248" s="65" t="s">
        <v>731</v>
      </c>
      <c r="H248" s="94">
        <v>75265.38</v>
      </c>
      <c r="I248" s="94">
        <v>37598.42</v>
      </c>
      <c r="J248" s="94">
        <v>0</v>
      </c>
      <c r="K248" s="94">
        <v>112863.8</v>
      </c>
      <c r="L248" s="94">
        <f t="shared" si="3"/>
        <v>37598.42</v>
      </c>
    </row>
    <row r="249" spans="1:12" ht="9.9" customHeight="1" x14ac:dyDescent="0.3">
      <c r="A249" s="64" t="s">
        <v>773</v>
      </c>
      <c r="B249" s="62" t="s">
        <v>372</v>
      </c>
      <c r="C249" s="63"/>
      <c r="D249" s="63"/>
      <c r="E249" s="63"/>
      <c r="F249" s="63"/>
      <c r="G249" s="65" t="s">
        <v>757</v>
      </c>
      <c r="H249" s="94">
        <v>24376.38</v>
      </c>
      <c r="I249" s="94">
        <v>16767.009999999998</v>
      </c>
      <c r="J249" s="94">
        <v>5499.69</v>
      </c>
      <c r="K249" s="94">
        <v>35643.699999999997</v>
      </c>
      <c r="L249" s="94">
        <f t="shared" si="3"/>
        <v>11267.32</v>
      </c>
    </row>
    <row r="250" spans="1:12" ht="9.9" customHeight="1" x14ac:dyDescent="0.3">
      <c r="A250" s="64" t="s">
        <v>774</v>
      </c>
      <c r="B250" s="62" t="s">
        <v>372</v>
      </c>
      <c r="C250" s="63"/>
      <c r="D250" s="63"/>
      <c r="E250" s="63"/>
      <c r="F250" s="63"/>
      <c r="G250" s="65" t="s">
        <v>759</v>
      </c>
      <c r="H250" s="94">
        <v>548</v>
      </c>
      <c r="I250" s="94">
        <v>548</v>
      </c>
      <c r="J250" s="94">
        <v>0</v>
      </c>
      <c r="K250" s="94">
        <v>1096</v>
      </c>
      <c r="L250" s="94">
        <f t="shared" si="3"/>
        <v>548</v>
      </c>
    </row>
    <row r="251" spans="1:12" ht="9.9" customHeight="1" x14ac:dyDescent="0.3">
      <c r="A251" s="67" t="s">
        <v>372</v>
      </c>
      <c r="B251" s="62" t="s">
        <v>372</v>
      </c>
      <c r="C251" s="63"/>
      <c r="D251" s="63"/>
      <c r="E251" s="63"/>
      <c r="F251" s="63"/>
      <c r="G251" s="68" t="s">
        <v>372</v>
      </c>
      <c r="H251" s="95"/>
      <c r="I251" s="95"/>
      <c r="J251" s="95"/>
      <c r="K251" s="95"/>
      <c r="L251" s="95"/>
    </row>
    <row r="252" spans="1:12" ht="9.9" customHeight="1" x14ac:dyDescent="0.3">
      <c r="A252" s="57" t="s">
        <v>775</v>
      </c>
      <c r="B252" s="62" t="s">
        <v>372</v>
      </c>
      <c r="C252" s="63"/>
      <c r="D252" s="63"/>
      <c r="E252" s="58" t="s">
        <v>776</v>
      </c>
      <c r="F252" s="59"/>
      <c r="G252" s="59"/>
      <c r="H252" s="93">
        <v>120247.63</v>
      </c>
      <c r="I252" s="93">
        <v>55084.11</v>
      </c>
      <c r="J252" s="93">
        <v>677.42</v>
      </c>
      <c r="K252" s="93">
        <v>174654.32</v>
      </c>
      <c r="L252" s="93">
        <f t="shared" ref="L252:L255" si="4">I252-J252</f>
        <v>54406.69</v>
      </c>
    </row>
    <row r="253" spans="1:12" ht="9.9" customHeight="1" x14ac:dyDescent="0.3">
      <c r="A253" s="57" t="s">
        <v>777</v>
      </c>
      <c r="B253" s="62" t="s">
        <v>372</v>
      </c>
      <c r="C253" s="63"/>
      <c r="D253" s="63"/>
      <c r="E253" s="63"/>
      <c r="F253" s="58" t="s">
        <v>715</v>
      </c>
      <c r="G253" s="59"/>
      <c r="H253" s="93">
        <v>0</v>
      </c>
      <c r="I253" s="93">
        <v>756.28</v>
      </c>
      <c r="J253" s="93">
        <v>0</v>
      </c>
      <c r="K253" s="93">
        <v>756.28</v>
      </c>
      <c r="L253" s="93">
        <f t="shared" si="4"/>
        <v>756.28</v>
      </c>
    </row>
    <row r="254" spans="1:12" ht="9.9" customHeight="1" x14ac:dyDescent="0.3">
      <c r="A254" s="64" t="s">
        <v>778</v>
      </c>
      <c r="B254" s="62" t="s">
        <v>372</v>
      </c>
      <c r="C254" s="63"/>
      <c r="D254" s="63"/>
      <c r="E254" s="63"/>
      <c r="F254" s="63"/>
      <c r="G254" s="65" t="s">
        <v>729</v>
      </c>
      <c r="H254" s="94">
        <v>0</v>
      </c>
      <c r="I254" s="94">
        <v>17.079999999999998</v>
      </c>
      <c r="J254" s="94">
        <v>0</v>
      </c>
      <c r="K254" s="94">
        <v>17.079999999999998</v>
      </c>
      <c r="L254" s="94">
        <f t="shared" si="4"/>
        <v>17.079999999999998</v>
      </c>
    </row>
    <row r="255" spans="1:12" ht="9.9" customHeight="1" x14ac:dyDescent="0.3">
      <c r="A255" s="64" t="s">
        <v>779</v>
      </c>
      <c r="B255" s="62" t="s">
        <v>372</v>
      </c>
      <c r="C255" s="63"/>
      <c r="D255" s="63"/>
      <c r="E255" s="63"/>
      <c r="F255" s="63"/>
      <c r="G255" s="65" t="s">
        <v>757</v>
      </c>
      <c r="H255" s="94">
        <v>0</v>
      </c>
      <c r="I255" s="94">
        <v>739.2</v>
      </c>
      <c r="J255" s="94">
        <v>0</v>
      </c>
      <c r="K255" s="94">
        <v>739.2</v>
      </c>
      <c r="L255" s="94">
        <f t="shared" si="4"/>
        <v>739.2</v>
      </c>
    </row>
    <row r="256" spans="1:12" ht="9.9" customHeight="1" x14ac:dyDescent="0.3">
      <c r="A256" s="67" t="s">
        <v>372</v>
      </c>
      <c r="B256" s="62" t="s">
        <v>372</v>
      </c>
      <c r="C256" s="63"/>
      <c r="D256" s="63"/>
      <c r="E256" s="63"/>
      <c r="F256" s="63"/>
      <c r="G256" s="68" t="s">
        <v>372</v>
      </c>
      <c r="H256" s="95"/>
      <c r="I256" s="95"/>
      <c r="J256" s="95"/>
      <c r="K256" s="95"/>
      <c r="L256" s="95"/>
    </row>
    <row r="257" spans="1:12" ht="9.9" customHeight="1" x14ac:dyDescent="0.3">
      <c r="A257" s="57" t="s">
        <v>782</v>
      </c>
      <c r="B257" s="62" t="s">
        <v>372</v>
      </c>
      <c r="C257" s="63"/>
      <c r="D257" s="63"/>
      <c r="E257" s="63"/>
      <c r="F257" s="58" t="s">
        <v>733</v>
      </c>
      <c r="G257" s="59"/>
      <c r="H257" s="93">
        <v>120247.63</v>
      </c>
      <c r="I257" s="93">
        <v>54327.83</v>
      </c>
      <c r="J257" s="93">
        <v>677.42</v>
      </c>
      <c r="K257" s="93">
        <v>173898.04</v>
      </c>
      <c r="L257" s="93">
        <f t="shared" ref="L257:L260" si="5">I257-J257</f>
        <v>53650.41</v>
      </c>
    </row>
    <row r="258" spans="1:12" ht="9.9" customHeight="1" x14ac:dyDescent="0.3">
      <c r="A258" s="64" t="s">
        <v>783</v>
      </c>
      <c r="B258" s="62" t="s">
        <v>372</v>
      </c>
      <c r="C258" s="63"/>
      <c r="D258" s="63"/>
      <c r="E258" s="63"/>
      <c r="F258" s="63"/>
      <c r="G258" s="65" t="s">
        <v>729</v>
      </c>
      <c r="H258" s="94">
        <v>1076.05</v>
      </c>
      <c r="I258" s="94">
        <v>452.62</v>
      </c>
      <c r="J258" s="94">
        <v>0</v>
      </c>
      <c r="K258" s="94">
        <v>1528.67</v>
      </c>
      <c r="L258" s="94">
        <f t="shared" si="5"/>
        <v>452.62</v>
      </c>
    </row>
    <row r="259" spans="1:12" ht="9.9" customHeight="1" x14ac:dyDescent="0.3">
      <c r="A259" s="64" t="s">
        <v>784</v>
      </c>
      <c r="B259" s="62" t="s">
        <v>372</v>
      </c>
      <c r="C259" s="63"/>
      <c r="D259" s="63"/>
      <c r="E259" s="63"/>
      <c r="F259" s="63"/>
      <c r="G259" s="65" t="s">
        <v>757</v>
      </c>
      <c r="H259" s="94">
        <v>24234.31</v>
      </c>
      <c r="I259" s="94">
        <v>12141.62</v>
      </c>
      <c r="J259" s="94">
        <v>609.84</v>
      </c>
      <c r="K259" s="94">
        <v>35766.089999999997</v>
      </c>
      <c r="L259" s="94">
        <f t="shared" si="5"/>
        <v>11531.78</v>
      </c>
    </row>
    <row r="260" spans="1:12" ht="9.9" customHeight="1" x14ac:dyDescent="0.3">
      <c r="A260" s="64" t="s">
        <v>785</v>
      </c>
      <c r="B260" s="62" t="s">
        <v>372</v>
      </c>
      <c r="C260" s="63"/>
      <c r="D260" s="63"/>
      <c r="E260" s="63"/>
      <c r="F260" s="63"/>
      <c r="G260" s="65" t="s">
        <v>781</v>
      </c>
      <c r="H260" s="94">
        <v>94937.27</v>
      </c>
      <c r="I260" s="94">
        <v>41733.589999999997</v>
      </c>
      <c r="J260" s="94">
        <v>67.58</v>
      </c>
      <c r="K260" s="94">
        <v>136603.28</v>
      </c>
      <c r="L260" s="94">
        <f t="shared" si="5"/>
        <v>41666.009999999995</v>
      </c>
    </row>
    <row r="261" spans="1:12" ht="9.9" customHeight="1" x14ac:dyDescent="0.3">
      <c r="A261" s="57" t="s">
        <v>372</v>
      </c>
      <c r="B261" s="62" t="s">
        <v>372</v>
      </c>
      <c r="C261" s="63"/>
      <c r="D261" s="63"/>
      <c r="E261" s="58" t="s">
        <v>372</v>
      </c>
      <c r="F261" s="59"/>
      <c r="G261" s="59"/>
      <c r="H261" s="96"/>
      <c r="I261" s="96"/>
      <c r="J261" s="96"/>
      <c r="K261" s="96"/>
      <c r="L261" s="96"/>
    </row>
    <row r="262" spans="1:12" ht="9.9" customHeight="1" x14ac:dyDescent="0.3">
      <c r="A262" s="57" t="s">
        <v>786</v>
      </c>
      <c r="B262" s="62" t="s">
        <v>372</v>
      </c>
      <c r="C262" s="63"/>
      <c r="D262" s="58" t="s">
        <v>787</v>
      </c>
      <c r="E262" s="59"/>
      <c r="F262" s="59"/>
      <c r="G262" s="59"/>
      <c r="H262" s="93">
        <v>523882.4</v>
      </c>
      <c r="I262" s="93">
        <v>96483.03</v>
      </c>
      <c r="J262" s="93">
        <v>0</v>
      </c>
      <c r="K262" s="93">
        <v>620365.43000000005</v>
      </c>
      <c r="L262" s="93">
        <f t="shared" ref="L262:L272" si="6">I262-J262</f>
        <v>96483.03</v>
      </c>
    </row>
    <row r="263" spans="1:12" ht="9.9" customHeight="1" x14ac:dyDescent="0.3">
      <c r="A263" s="57" t="s">
        <v>788</v>
      </c>
      <c r="B263" s="62" t="s">
        <v>372</v>
      </c>
      <c r="C263" s="63"/>
      <c r="D263" s="63"/>
      <c r="E263" s="58" t="s">
        <v>787</v>
      </c>
      <c r="F263" s="59"/>
      <c r="G263" s="59"/>
      <c r="H263" s="93">
        <v>523882.4</v>
      </c>
      <c r="I263" s="93">
        <v>96483.03</v>
      </c>
      <c r="J263" s="93">
        <v>0</v>
      </c>
      <c r="K263" s="93">
        <v>620365.43000000005</v>
      </c>
      <c r="L263" s="93">
        <f t="shared" si="6"/>
        <v>96483.03</v>
      </c>
    </row>
    <row r="264" spans="1:12" ht="9.9" customHeight="1" x14ac:dyDescent="0.3">
      <c r="A264" s="57" t="s">
        <v>789</v>
      </c>
      <c r="B264" s="62" t="s">
        <v>372</v>
      </c>
      <c r="C264" s="63"/>
      <c r="D264" s="63"/>
      <c r="E264" s="63"/>
      <c r="F264" s="58" t="s">
        <v>787</v>
      </c>
      <c r="G264" s="59"/>
      <c r="H264" s="93">
        <v>523882.4</v>
      </c>
      <c r="I264" s="93">
        <v>96483.03</v>
      </c>
      <c r="J264" s="93">
        <v>0</v>
      </c>
      <c r="K264" s="93">
        <v>620365.43000000005</v>
      </c>
      <c r="L264" s="93">
        <f t="shared" si="6"/>
        <v>96483.03</v>
      </c>
    </row>
    <row r="265" spans="1:12" ht="9.9" customHeight="1" x14ac:dyDescent="0.3">
      <c r="A265" s="64" t="s">
        <v>790</v>
      </c>
      <c r="B265" s="62" t="s">
        <v>372</v>
      </c>
      <c r="C265" s="63"/>
      <c r="D265" s="63"/>
      <c r="E265" s="63"/>
      <c r="F265" s="63"/>
      <c r="G265" s="65" t="s">
        <v>791</v>
      </c>
      <c r="H265" s="94">
        <v>5700</v>
      </c>
      <c r="I265" s="94">
        <v>3230</v>
      </c>
      <c r="J265" s="94">
        <v>0</v>
      </c>
      <c r="K265" s="94">
        <v>8930</v>
      </c>
      <c r="L265" s="94">
        <f t="shared" si="6"/>
        <v>3230</v>
      </c>
    </row>
    <row r="266" spans="1:12" ht="9.9" customHeight="1" x14ac:dyDescent="0.3">
      <c r="A266" s="64" t="s">
        <v>792</v>
      </c>
      <c r="B266" s="62" t="s">
        <v>372</v>
      </c>
      <c r="C266" s="63"/>
      <c r="D266" s="63"/>
      <c r="E266" s="63"/>
      <c r="F266" s="63"/>
      <c r="G266" s="65" t="s">
        <v>793</v>
      </c>
      <c r="H266" s="94">
        <v>1249.5</v>
      </c>
      <c r="I266" s="94">
        <v>1249.5</v>
      </c>
      <c r="J266" s="94">
        <v>0</v>
      </c>
      <c r="K266" s="94">
        <v>2499</v>
      </c>
      <c r="L266" s="94">
        <f t="shared" si="6"/>
        <v>1249.5</v>
      </c>
    </row>
    <row r="267" spans="1:12" ht="9.9" customHeight="1" x14ac:dyDescent="0.3">
      <c r="A267" s="64" t="s">
        <v>796</v>
      </c>
      <c r="B267" s="62" t="s">
        <v>372</v>
      </c>
      <c r="C267" s="63"/>
      <c r="D267" s="63"/>
      <c r="E267" s="63"/>
      <c r="F267" s="63"/>
      <c r="G267" s="65" t="s">
        <v>797</v>
      </c>
      <c r="H267" s="94">
        <v>10377.4</v>
      </c>
      <c r="I267" s="94">
        <v>0</v>
      </c>
      <c r="J267" s="94">
        <v>0</v>
      </c>
      <c r="K267" s="94">
        <v>10377.4</v>
      </c>
      <c r="L267" s="94">
        <f t="shared" si="6"/>
        <v>0</v>
      </c>
    </row>
    <row r="268" spans="1:12" ht="9.9" customHeight="1" x14ac:dyDescent="0.3">
      <c r="A268" s="64" t="s">
        <v>798</v>
      </c>
      <c r="B268" s="62" t="s">
        <v>372</v>
      </c>
      <c r="C268" s="63"/>
      <c r="D268" s="63"/>
      <c r="E268" s="63"/>
      <c r="F268" s="63"/>
      <c r="G268" s="65" t="s">
        <v>799</v>
      </c>
      <c r="H268" s="94">
        <v>106819.23</v>
      </c>
      <c r="I268" s="94">
        <v>42909.61</v>
      </c>
      <c r="J268" s="94">
        <v>0</v>
      </c>
      <c r="K268" s="94">
        <v>149728.84</v>
      </c>
      <c r="L268" s="94">
        <f t="shared" si="6"/>
        <v>42909.61</v>
      </c>
    </row>
    <row r="269" spans="1:12" ht="18.899999999999999" customHeight="1" x14ac:dyDescent="0.3">
      <c r="A269" s="64" t="s">
        <v>800</v>
      </c>
      <c r="B269" s="62" t="s">
        <v>372</v>
      </c>
      <c r="C269" s="63"/>
      <c r="D269" s="63"/>
      <c r="E269" s="63"/>
      <c r="F269" s="63"/>
      <c r="G269" s="65" t="s">
        <v>801</v>
      </c>
      <c r="H269" s="94">
        <v>292366.33</v>
      </c>
      <c r="I269" s="94">
        <v>1829.5</v>
      </c>
      <c r="J269" s="94">
        <v>0</v>
      </c>
      <c r="K269" s="94">
        <v>294195.83</v>
      </c>
      <c r="L269" s="94">
        <f t="shared" si="6"/>
        <v>1829.5</v>
      </c>
    </row>
    <row r="270" spans="1:12" ht="9.9" customHeight="1" x14ac:dyDescent="0.3">
      <c r="A270" s="64" t="s">
        <v>802</v>
      </c>
      <c r="B270" s="62" t="s">
        <v>372</v>
      </c>
      <c r="C270" s="63"/>
      <c r="D270" s="63"/>
      <c r="E270" s="63"/>
      <c r="F270" s="63"/>
      <c r="G270" s="65" t="s">
        <v>803</v>
      </c>
      <c r="H270" s="94">
        <v>88069.97</v>
      </c>
      <c r="I270" s="94">
        <v>38195.96</v>
      </c>
      <c r="J270" s="94">
        <v>0</v>
      </c>
      <c r="K270" s="94">
        <v>126265.93</v>
      </c>
      <c r="L270" s="94">
        <f t="shared" si="6"/>
        <v>38195.96</v>
      </c>
    </row>
    <row r="271" spans="1:12" ht="9.9" customHeight="1" x14ac:dyDescent="0.3">
      <c r="A271" s="64" t="s">
        <v>804</v>
      </c>
      <c r="B271" s="62" t="s">
        <v>372</v>
      </c>
      <c r="C271" s="63"/>
      <c r="D271" s="63"/>
      <c r="E271" s="63"/>
      <c r="F271" s="63"/>
      <c r="G271" s="65" t="s">
        <v>805</v>
      </c>
      <c r="H271" s="94">
        <v>6085.2</v>
      </c>
      <c r="I271" s="94">
        <v>2551.6</v>
      </c>
      <c r="J271" s="94">
        <v>0</v>
      </c>
      <c r="K271" s="94">
        <v>8636.7999999999993</v>
      </c>
      <c r="L271" s="94">
        <f t="shared" si="6"/>
        <v>2551.6</v>
      </c>
    </row>
    <row r="272" spans="1:12" ht="9.9" customHeight="1" x14ac:dyDescent="0.3">
      <c r="A272" s="64" t="s">
        <v>806</v>
      </c>
      <c r="B272" s="62" t="s">
        <v>372</v>
      </c>
      <c r="C272" s="63"/>
      <c r="D272" s="63"/>
      <c r="E272" s="63"/>
      <c r="F272" s="63"/>
      <c r="G272" s="65" t="s">
        <v>807</v>
      </c>
      <c r="H272" s="94">
        <v>13214.77</v>
      </c>
      <c r="I272" s="94">
        <v>6516.86</v>
      </c>
      <c r="J272" s="94">
        <v>0</v>
      </c>
      <c r="K272" s="94">
        <v>19731.63</v>
      </c>
      <c r="L272" s="94">
        <f t="shared" si="6"/>
        <v>6516.86</v>
      </c>
    </row>
    <row r="273" spans="1:12" ht="9.9" customHeight="1" x14ac:dyDescent="0.3">
      <c r="A273" s="67" t="s">
        <v>372</v>
      </c>
      <c r="B273" s="62" t="s">
        <v>372</v>
      </c>
      <c r="C273" s="63"/>
      <c r="D273" s="63"/>
      <c r="E273" s="63"/>
      <c r="F273" s="63"/>
      <c r="G273" s="68" t="s">
        <v>372</v>
      </c>
      <c r="H273" s="95"/>
      <c r="I273" s="95"/>
      <c r="J273" s="95"/>
      <c r="K273" s="95"/>
      <c r="L273" s="95"/>
    </row>
    <row r="274" spans="1:12" ht="9.9" customHeight="1" x14ac:dyDescent="0.3">
      <c r="A274" s="57" t="s">
        <v>808</v>
      </c>
      <c r="B274" s="61" t="s">
        <v>372</v>
      </c>
      <c r="C274" s="58" t="s">
        <v>809</v>
      </c>
      <c r="D274" s="59"/>
      <c r="E274" s="59"/>
      <c r="F274" s="59"/>
      <c r="G274" s="59"/>
      <c r="H274" s="93">
        <v>128902.37</v>
      </c>
      <c r="I274" s="93">
        <v>57538.15</v>
      </c>
      <c r="J274" s="93">
        <v>0</v>
      </c>
      <c r="K274" s="93">
        <v>186440.52</v>
      </c>
      <c r="L274" s="93">
        <f t="shared" ref="L274:L278" si="7">I274-J274</f>
        <v>57538.15</v>
      </c>
    </row>
    <row r="275" spans="1:12" ht="9.9" customHeight="1" x14ac:dyDescent="0.3">
      <c r="A275" s="57" t="s">
        <v>810</v>
      </c>
      <c r="B275" s="62" t="s">
        <v>372</v>
      </c>
      <c r="C275" s="63"/>
      <c r="D275" s="58" t="s">
        <v>809</v>
      </c>
      <c r="E275" s="59"/>
      <c r="F275" s="59"/>
      <c r="G275" s="59"/>
      <c r="H275" s="93">
        <v>128902.37</v>
      </c>
      <c r="I275" s="93">
        <v>57538.15</v>
      </c>
      <c r="J275" s="93">
        <v>0</v>
      </c>
      <c r="K275" s="93">
        <v>186440.52</v>
      </c>
      <c r="L275" s="93">
        <f t="shared" si="7"/>
        <v>57538.15</v>
      </c>
    </row>
    <row r="276" spans="1:12" ht="9.9" customHeight="1" x14ac:dyDescent="0.3">
      <c r="A276" s="57" t="s">
        <v>811</v>
      </c>
      <c r="B276" s="62" t="s">
        <v>372</v>
      </c>
      <c r="C276" s="63"/>
      <c r="D276" s="63"/>
      <c r="E276" s="58" t="s">
        <v>809</v>
      </c>
      <c r="F276" s="59"/>
      <c r="G276" s="59"/>
      <c r="H276" s="93">
        <v>128902.37</v>
      </c>
      <c r="I276" s="93">
        <v>57538.15</v>
      </c>
      <c r="J276" s="93">
        <v>0</v>
      </c>
      <c r="K276" s="93">
        <v>186440.52</v>
      </c>
      <c r="L276" s="93">
        <f t="shared" si="7"/>
        <v>57538.15</v>
      </c>
    </row>
    <row r="277" spans="1:12" ht="9.9" customHeight="1" x14ac:dyDescent="0.3">
      <c r="A277" s="57" t="s">
        <v>812</v>
      </c>
      <c r="B277" s="62" t="s">
        <v>372</v>
      </c>
      <c r="C277" s="63"/>
      <c r="D277" s="63"/>
      <c r="E277" s="63"/>
      <c r="F277" s="58" t="s">
        <v>813</v>
      </c>
      <c r="G277" s="59"/>
      <c r="H277" s="93">
        <v>2793.85</v>
      </c>
      <c r="I277" s="93">
        <v>2814.2</v>
      </c>
      <c r="J277" s="93">
        <v>0</v>
      </c>
      <c r="K277" s="93">
        <v>5608.05</v>
      </c>
      <c r="L277" s="93">
        <f t="shared" si="7"/>
        <v>2814.2</v>
      </c>
    </row>
    <row r="278" spans="1:12" ht="9.9" customHeight="1" x14ac:dyDescent="0.3">
      <c r="A278" s="64" t="s">
        <v>814</v>
      </c>
      <c r="B278" s="62" t="s">
        <v>372</v>
      </c>
      <c r="C278" s="63"/>
      <c r="D278" s="63"/>
      <c r="E278" s="63"/>
      <c r="F278" s="63"/>
      <c r="G278" s="65" t="s">
        <v>815</v>
      </c>
      <c r="H278" s="94">
        <v>2793.85</v>
      </c>
      <c r="I278" s="94">
        <v>2814.2</v>
      </c>
      <c r="J278" s="94">
        <v>0</v>
      </c>
      <c r="K278" s="94">
        <v>5608.05</v>
      </c>
      <c r="L278" s="94">
        <f t="shared" si="7"/>
        <v>2814.2</v>
      </c>
    </row>
    <row r="279" spans="1:12" ht="9.9" customHeight="1" x14ac:dyDescent="0.3">
      <c r="A279" s="67" t="s">
        <v>372</v>
      </c>
      <c r="B279" s="62" t="s">
        <v>372</v>
      </c>
      <c r="C279" s="63"/>
      <c r="D279" s="63"/>
      <c r="E279" s="63"/>
      <c r="F279" s="63"/>
      <c r="G279" s="68" t="s">
        <v>372</v>
      </c>
      <c r="H279" s="95"/>
      <c r="I279" s="95"/>
      <c r="J279" s="95"/>
      <c r="K279" s="95"/>
      <c r="L279" s="95"/>
    </row>
    <row r="280" spans="1:12" ht="9.9" customHeight="1" x14ac:dyDescent="0.3">
      <c r="A280" s="57" t="s">
        <v>816</v>
      </c>
      <c r="B280" s="62" t="s">
        <v>372</v>
      </c>
      <c r="C280" s="63"/>
      <c r="D280" s="63"/>
      <c r="E280" s="63"/>
      <c r="F280" s="58" t="s">
        <v>817</v>
      </c>
      <c r="G280" s="59"/>
      <c r="H280" s="93">
        <v>86825.22</v>
      </c>
      <c r="I280" s="93">
        <v>37022.57</v>
      </c>
      <c r="J280" s="93">
        <v>0</v>
      </c>
      <c r="K280" s="93">
        <v>123847.79</v>
      </c>
      <c r="L280" s="93">
        <f t="shared" ref="L280:L284" si="8">I280-J280</f>
        <v>37022.57</v>
      </c>
    </row>
    <row r="281" spans="1:12" ht="9.9" customHeight="1" x14ac:dyDescent="0.3">
      <c r="A281" s="64" t="s">
        <v>818</v>
      </c>
      <c r="B281" s="62" t="s">
        <v>372</v>
      </c>
      <c r="C281" s="63"/>
      <c r="D281" s="63"/>
      <c r="E281" s="63"/>
      <c r="F281" s="63"/>
      <c r="G281" s="65" t="s">
        <v>819</v>
      </c>
      <c r="H281" s="94">
        <v>35541.300000000003</v>
      </c>
      <c r="I281" s="94">
        <v>12653.53</v>
      </c>
      <c r="J281" s="94">
        <v>0</v>
      </c>
      <c r="K281" s="94">
        <v>48194.83</v>
      </c>
      <c r="L281" s="94">
        <f t="shared" si="8"/>
        <v>12653.53</v>
      </c>
    </row>
    <row r="282" spans="1:12" ht="9.9" customHeight="1" x14ac:dyDescent="0.3">
      <c r="A282" s="64" t="s">
        <v>820</v>
      </c>
      <c r="B282" s="62" t="s">
        <v>372</v>
      </c>
      <c r="C282" s="63"/>
      <c r="D282" s="63"/>
      <c r="E282" s="63"/>
      <c r="F282" s="63"/>
      <c r="G282" s="65" t="s">
        <v>821</v>
      </c>
      <c r="H282" s="94">
        <v>15456.55</v>
      </c>
      <c r="I282" s="94">
        <v>8643.1</v>
      </c>
      <c r="J282" s="94">
        <v>0</v>
      </c>
      <c r="K282" s="94">
        <v>24099.65</v>
      </c>
      <c r="L282" s="94">
        <f t="shared" si="8"/>
        <v>8643.1</v>
      </c>
    </row>
    <row r="283" spans="1:12" ht="9.9" customHeight="1" x14ac:dyDescent="0.3">
      <c r="A283" s="64" t="s">
        <v>822</v>
      </c>
      <c r="B283" s="62" t="s">
        <v>372</v>
      </c>
      <c r="C283" s="63"/>
      <c r="D283" s="63"/>
      <c r="E283" s="63"/>
      <c r="F283" s="63"/>
      <c r="G283" s="65" t="s">
        <v>823</v>
      </c>
      <c r="H283" s="94">
        <v>28928.95</v>
      </c>
      <c r="I283" s="94">
        <v>13170.33</v>
      </c>
      <c r="J283" s="94">
        <v>0</v>
      </c>
      <c r="K283" s="94">
        <v>42099.28</v>
      </c>
      <c r="L283" s="94">
        <f t="shared" si="8"/>
        <v>13170.33</v>
      </c>
    </row>
    <row r="284" spans="1:12" ht="9.9" customHeight="1" x14ac:dyDescent="0.3">
      <c r="A284" s="64" t="s">
        <v>824</v>
      </c>
      <c r="B284" s="62" t="s">
        <v>372</v>
      </c>
      <c r="C284" s="63"/>
      <c r="D284" s="63"/>
      <c r="E284" s="63"/>
      <c r="F284" s="63"/>
      <c r="G284" s="65" t="s">
        <v>825</v>
      </c>
      <c r="H284" s="94">
        <v>6898.42</v>
      </c>
      <c r="I284" s="94">
        <v>2555.61</v>
      </c>
      <c r="J284" s="94">
        <v>0</v>
      </c>
      <c r="K284" s="94">
        <v>9454.0300000000007</v>
      </c>
      <c r="L284" s="94">
        <f t="shared" si="8"/>
        <v>2555.61</v>
      </c>
    </row>
    <row r="285" spans="1:12" ht="9.9" customHeight="1" x14ac:dyDescent="0.3">
      <c r="A285" s="67" t="s">
        <v>372</v>
      </c>
      <c r="B285" s="62" t="s">
        <v>372</v>
      </c>
      <c r="C285" s="63"/>
      <c r="D285" s="63"/>
      <c r="E285" s="63"/>
      <c r="F285" s="63"/>
      <c r="G285" s="68" t="s">
        <v>372</v>
      </c>
      <c r="H285" s="95"/>
      <c r="I285" s="95"/>
      <c r="J285" s="95"/>
      <c r="K285" s="95"/>
      <c r="L285" s="95"/>
    </row>
    <row r="286" spans="1:12" ht="9.9" customHeight="1" x14ac:dyDescent="0.3">
      <c r="A286" s="57" t="s">
        <v>826</v>
      </c>
      <c r="B286" s="62" t="s">
        <v>372</v>
      </c>
      <c r="C286" s="63"/>
      <c r="D286" s="63"/>
      <c r="E286" s="63"/>
      <c r="F286" s="58" t="s">
        <v>827</v>
      </c>
      <c r="G286" s="59"/>
      <c r="H286" s="93">
        <v>160</v>
      </c>
      <c r="I286" s="93">
        <v>0</v>
      </c>
      <c r="J286" s="93">
        <v>0</v>
      </c>
      <c r="K286" s="93">
        <v>160</v>
      </c>
      <c r="L286" s="93">
        <f t="shared" ref="L286:L287" si="9">I286-J286</f>
        <v>0</v>
      </c>
    </row>
    <row r="287" spans="1:12" ht="9.9" customHeight="1" x14ac:dyDescent="0.3">
      <c r="A287" s="64" t="s">
        <v>828</v>
      </c>
      <c r="B287" s="62" t="s">
        <v>372</v>
      </c>
      <c r="C287" s="63"/>
      <c r="D287" s="63"/>
      <c r="E287" s="63"/>
      <c r="F287" s="63"/>
      <c r="G287" s="65" t="s">
        <v>829</v>
      </c>
      <c r="H287" s="94">
        <v>160</v>
      </c>
      <c r="I287" s="94">
        <v>0</v>
      </c>
      <c r="J287" s="94">
        <v>0</v>
      </c>
      <c r="K287" s="94">
        <v>160</v>
      </c>
      <c r="L287" s="94">
        <f t="shared" si="9"/>
        <v>0</v>
      </c>
    </row>
    <row r="288" spans="1:12" ht="9.9" customHeight="1" x14ac:dyDescent="0.3">
      <c r="A288" s="67" t="s">
        <v>372</v>
      </c>
      <c r="B288" s="62" t="s">
        <v>372</v>
      </c>
      <c r="C288" s="63"/>
      <c r="D288" s="63"/>
      <c r="E288" s="63"/>
      <c r="F288" s="63"/>
      <c r="G288" s="68" t="s">
        <v>372</v>
      </c>
      <c r="H288" s="95"/>
      <c r="I288" s="95"/>
      <c r="J288" s="95"/>
      <c r="K288" s="95"/>
      <c r="L288" s="95"/>
    </row>
    <row r="289" spans="1:12" ht="9.9" customHeight="1" x14ac:dyDescent="0.3">
      <c r="A289" s="57" t="s">
        <v>832</v>
      </c>
      <c r="B289" s="62" t="s">
        <v>372</v>
      </c>
      <c r="C289" s="63"/>
      <c r="D289" s="63"/>
      <c r="E289" s="63"/>
      <c r="F289" s="58" t="s">
        <v>833</v>
      </c>
      <c r="G289" s="59"/>
      <c r="H289" s="93">
        <v>39</v>
      </c>
      <c r="I289" s="93">
        <v>0</v>
      </c>
      <c r="J289" s="93">
        <v>0</v>
      </c>
      <c r="K289" s="93">
        <v>39</v>
      </c>
      <c r="L289" s="93">
        <f t="shared" ref="L289:L290" si="10">I289-J289</f>
        <v>0</v>
      </c>
    </row>
    <row r="290" spans="1:12" ht="9.9" customHeight="1" x14ac:dyDescent="0.3">
      <c r="A290" s="64" t="s">
        <v>838</v>
      </c>
      <c r="B290" s="62" t="s">
        <v>372</v>
      </c>
      <c r="C290" s="63"/>
      <c r="D290" s="63"/>
      <c r="E290" s="63"/>
      <c r="F290" s="63"/>
      <c r="G290" s="65" t="s">
        <v>839</v>
      </c>
      <c r="H290" s="94">
        <v>39</v>
      </c>
      <c r="I290" s="94">
        <v>0</v>
      </c>
      <c r="J290" s="94">
        <v>0</v>
      </c>
      <c r="K290" s="94">
        <v>39</v>
      </c>
      <c r="L290" s="94">
        <f t="shared" si="10"/>
        <v>0</v>
      </c>
    </row>
    <row r="291" spans="1:12" ht="9.9" customHeight="1" x14ac:dyDescent="0.3">
      <c r="A291" s="67" t="s">
        <v>372</v>
      </c>
      <c r="B291" s="62" t="s">
        <v>372</v>
      </c>
      <c r="C291" s="63"/>
      <c r="D291" s="63"/>
      <c r="E291" s="63"/>
      <c r="F291" s="63"/>
      <c r="G291" s="68" t="s">
        <v>372</v>
      </c>
      <c r="H291" s="95"/>
      <c r="I291" s="95"/>
      <c r="J291" s="95"/>
      <c r="K291" s="95"/>
      <c r="L291" s="95"/>
    </row>
    <row r="292" spans="1:12" ht="9.9" customHeight="1" x14ac:dyDescent="0.3">
      <c r="A292" s="57" t="s">
        <v>840</v>
      </c>
      <c r="B292" s="62" t="s">
        <v>372</v>
      </c>
      <c r="C292" s="63"/>
      <c r="D292" s="63"/>
      <c r="E292" s="63"/>
      <c r="F292" s="58" t="s">
        <v>841</v>
      </c>
      <c r="G292" s="59"/>
      <c r="H292" s="93">
        <v>21075.45</v>
      </c>
      <c r="I292" s="93">
        <v>8926.57</v>
      </c>
      <c r="J292" s="93">
        <v>0</v>
      </c>
      <c r="K292" s="93">
        <v>30002.02</v>
      </c>
      <c r="L292" s="93">
        <f t="shared" ref="L292:L297" si="11">I292-J292</f>
        <v>8926.57</v>
      </c>
    </row>
    <row r="293" spans="1:12" ht="9.9" customHeight="1" x14ac:dyDescent="0.3">
      <c r="A293" s="64" t="s">
        <v>842</v>
      </c>
      <c r="B293" s="62" t="s">
        <v>372</v>
      </c>
      <c r="C293" s="63"/>
      <c r="D293" s="63"/>
      <c r="E293" s="63"/>
      <c r="F293" s="63"/>
      <c r="G293" s="65" t="s">
        <v>843</v>
      </c>
      <c r="H293" s="94">
        <v>7572.27</v>
      </c>
      <c r="I293" s="94">
        <v>6648.71</v>
      </c>
      <c r="J293" s="94">
        <v>0</v>
      </c>
      <c r="K293" s="94">
        <v>14220.98</v>
      </c>
      <c r="L293" s="94">
        <f t="shared" si="11"/>
        <v>6648.71</v>
      </c>
    </row>
    <row r="294" spans="1:12" ht="9.9" customHeight="1" x14ac:dyDescent="0.3">
      <c r="A294" s="64" t="s">
        <v>844</v>
      </c>
      <c r="B294" s="62" t="s">
        <v>372</v>
      </c>
      <c r="C294" s="63"/>
      <c r="D294" s="63"/>
      <c r="E294" s="63"/>
      <c r="F294" s="63"/>
      <c r="G294" s="65" t="s">
        <v>845</v>
      </c>
      <c r="H294" s="94">
        <v>3993.28</v>
      </c>
      <c r="I294" s="94">
        <v>1801.16</v>
      </c>
      <c r="J294" s="94">
        <v>0</v>
      </c>
      <c r="K294" s="94">
        <v>5794.44</v>
      </c>
      <c r="L294" s="94">
        <f t="shared" si="11"/>
        <v>1801.16</v>
      </c>
    </row>
    <row r="295" spans="1:12" ht="9.9" customHeight="1" x14ac:dyDescent="0.3">
      <c r="A295" s="64" t="s">
        <v>846</v>
      </c>
      <c r="B295" s="62" t="s">
        <v>372</v>
      </c>
      <c r="C295" s="63"/>
      <c r="D295" s="63"/>
      <c r="E295" s="63"/>
      <c r="F295" s="63"/>
      <c r="G295" s="65" t="s">
        <v>847</v>
      </c>
      <c r="H295" s="94">
        <v>5684.9</v>
      </c>
      <c r="I295" s="94">
        <v>0</v>
      </c>
      <c r="J295" s="94">
        <v>0</v>
      </c>
      <c r="K295" s="94">
        <v>5684.9</v>
      </c>
      <c r="L295" s="94">
        <f t="shared" si="11"/>
        <v>0</v>
      </c>
    </row>
    <row r="296" spans="1:12" ht="9.9" customHeight="1" x14ac:dyDescent="0.3">
      <c r="A296" s="64" t="s">
        <v>848</v>
      </c>
      <c r="B296" s="62" t="s">
        <v>372</v>
      </c>
      <c r="C296" s="63"/>
      <c r="D296" s="63"/>
      <c r="E296" s="63"/>
      <c r="F296" s="63"/>
      <c r="G296" s="65" t="s">
        <v>849</v>
      </c>
      <c r="H296" s="94">
        <v>207.8</v>
      </c>
      <c r="I296" s="94">
        <v>476.7</v>
      </c>
      <c r="J296" s="94">
        <v>0</v>
      </c>
      <c r="K296" s="94">
        <v>684.5</v>
      </c>
      <c r="L296" s="94">
        <f t="shared" si="11"/>
        <v>476.7</v>
      </c>
    </row>
    <row r="297" spans="1:12" ht="9.9" customHeight="1" x14ac:dyDescent="0.3">
      <c r="A297" s="64" t="s">
        <v>850</v>
      </c>
      <c r="B297" s="62" t="s">
        <v>372</v>
      </c>
      <c r="C297" s="63"/>
      <c r="D297" s="63"/>
      <c r="E297" s="63"/>
      <c r="F297" s="63"/>
      <c r="G297" s="65" t="s">
        <v>851</v>
      </c>
      <c r="H297" s="94">
        <v>3617.2</v>
      </c>
      <c r="I297" s="94">
        <v>0</v>
      </c>
      <c r="J297" s="94">
        <v>0</v>
      </c>
      <c r="K297" s="94">
        <v>3617.2</v>
      </c>
      <c r="L297" s="94">
        <f t="shared" si="11"/>
        <v>0</v>
      </c>
    </row>
    <row r="298" spans="1:12" ht="9.9" customHeight="1" x14ac:dyDescent="0.3">
      <c r="A298" s="67" t="s">
        <v>372</v>
      </c>
      <c r="B298" s="62" t="s">
        <v>372</v>
      </c>
      <c r="C298" s="63"/>
      <c r="D298" s="63"/>
      <c r="E298" s="63"/>
      <c r="F298" s="63"/>
      <c r="G298" s="68" t="s">
        <v>372</v>
      </c>
      <c r="H298" s="95"/>
      <c r="I298" s="95"/>
      <c r="J298" s="95"/>
      <c r="K298" s="95"/>
      <c r="L298" s="95"/>
    </row>
    <row r="299" spans="1:12" ht="9.9" customHeight="1" x14ac:dyDescent="0.3">
      <c r="A299" s="57" t="s">
        <v>853</v>
      </c>
      <c r="B299" s="62" t="s">
        <v>372</v>
      </c>
      <c r="C299" s="63"/>
      <c r="D299" s="63"/>
      <c r="E299" s="63"/>
      <c r="F299" s="58" t="s">
        <v>854</v>
      </c>
      <c r="G299" s="59"/>
      <c r="H299" s="93">
        <v>5299.16</v>
      </c>
      <c r="I299" s="93">
        <v>3140.79</v>
      </c>
      <c r="J299" s="93">
        <v>0</v>
      </c>
      <c r="K299" s="93">
        <v>8439.9500000000007</v>
      </c>
      <c r="L299" s="93">
        <f t="shared" ref="L299:L305" si="12">I299-J299</f>
        <v>3140.79</v>
      </c>
    </row>
    <row r="300" spans="1:12" ht="9.9" customHeight="1" x14ac:dyDescent="0.3">
      <c r="A300" s="64" t="s">
        <v>855</v>
      </c>
      <c r="B300" s="62" t="s">
        <v>372</v>
      </c>
      <c r="C300" s="63"/>
      <c r="D300" s="63"/>
      <c r="E300" s="63"/>
      <c r="F300" s="63"/>
      <c r="G300" s="65" t="s">
        <v>643</v>
      </c>
      <c r="H300" s="94">
        <v>1266.48</v>
      </c>
      <c r="I300" s="94">
        <v>1096.48</v>
      </c>
      <c r="J300" s="94">
        <v>0</v>
      </c>
      <c r="K300" s="94">
        <v>2362.96</v>
      </c>
      <c r="L300" s="94">
        <f t="shared" si="12"/>
        <v>1096.48</v>
      </c>
    </row>
    <row r="301" spans="1:12" ht="9.9" customHeight="1" x14ac:dyDescent="0.3">
      <c r="A301" s="64" t="s">
        <v>856</v>
      </c>
      <c r="B301" s="62" t="s">
        <v>372</v>
      </c>
      <c r="C301" s="63"/>
      <c r="D301" s="63"/>
      <c r="E301" s="63"/>
      <c r="F301" s="63"/>
      <c r="G301" s="65" t="s">
        <v>857</v>
      </c>
      <c r="H301" s="94">
        <v>189.64</v>
      </c>
      <c r="I301" s="94">
        <v>0</v>
      </c>
      <c r="J301" s="94">
        <v>0</v>
      </c>
      <c r="K301" s="94">
        <v>189.64</v>
      </c>
      <c r="L301" s="94">
        <f t="shared" si="12"/>
        <v>0</v>
      </c>
    </row>
    <row r="302" spans="1:12" ht="9.9" customHeight="1" x14ac:dyDescent="0.3">
      <c r="A302" s="64" t="s">
        <v>858</v>
      </c>
      <c r="B302" s="62" t="s">
        <v>372</v>
      </c>
      <c r="C302" s="63"/>
      <c r="D302" s="63"/>
      <c r="E302" s="63"/>
      <c r="F302" s="63"/>
      <c r="G302" s="65" t="s">
        <v>859</v>
      </c>
      <c r="H302" s="94">
        <v>2482.29</v>
      </c>
      <c r="I302" s="94">
        <v>1181.4000000000001</v>
      </c>
      <c r="J302" s="94">
        <v>0</v>
      </c>
      <c r="K302" s="94">
        <v>3663.69</v>
      </c>
      <c r="L302" s="94">
        <f t="shared" si="12"/>
        <v>1181.4000000000001</v>
      </c>
    </row>
    <row r="303" spans="1:12" ht="9.9" customHeight="1" x14ac:dyDescent="0.3">
      <c r="A303" s="64" t="s">
        <v>860</v>
      </c>
      <c r="B303" s="62" t="s">
        <v>372</v>
      </c>
      <c r="C303" s="63"/>
      <c r="D303" s="63"/>
      <c r="E303" s="63"/>
      <c r="F303" s="63"/>
      <c r="G303" s="65" t="s">
        <v>861</v>
      </c>
      <c r="H303" s="94">
        <v>822.52</v>
      </c>
      <c r="I303" s="94">
        <v>512.15</v>
      </c>
      <c r="J303" s="94">
        <v>0</v>
      </c>
      <c r="K303" s="94">
        <v>1334.67</v>
      </c>
      <c r="L303" s="94">
        <f t="shared" si="12"/>
        <v>512.15</v>
      </c>
    </row>
    <row r="304" spans="1:12" ht="9.9" customHeight="1" x14ac:dyDescent="0.3">
      <c r="A304" s="64" t="s">
        <v>862</v>
      </c>
      <c r="B304" s="62" t="s">
        <v>372</v>
      </c>
      <c r="C304" s="63"/>
      <c r="D304" s="63"/>
      <c r="E304" s="63"/>
      <c r="F304" s="63"/>
      <c r="G304" s="65" t="s">
        <v>863</v>
      </c>
      <c r="H304" s="94">
        <v>510.57</v>
      </c>
      <c r="I304" s="94">
        <v>336.93</v>
      </c>
      <c r="J304" s="94">
        <v>0</v>
      </c>
      <c r="K304" s="94">
        <v>847.5</v>
      </c>
      <c r="L304" s="94">
        <f t="shared" si="12"/>
        <v>336.93</v>
      </c>
    </row>
    <row r="305" spans="1:12" ht="9.9" customHeight="1" x14ac:dyDescent="0.3">
      <c r="A305" s="64" t="s">
        <v>864</v>
      </c>
      <c r="B305" s="62" t="s">
        <v>372</v>
      </c>
      <c r="C305" s="63"/>
      <c r="D305" s="63"/>
      <c r="E305" s="63"/>
      <c r="F305" s="63"/>
      <c r="G305" s="65" t="s">
        <v>865</v>
      </c>
      <c r="H305" s="94">
        <v>27.66</v>
      </c>
      <c r="I305" s="94">
        <v>13.83</v>
      </c>
      <c r="J305" s="94">
        <v>0</v>
      </c>
      <c r="K305" s="94">
        <v>41.49</v>
      </c>
      <c r="L305" s="94">
        <f t="shared" si="12"/>
        <v>13.83</v>
      </c>
    </row>
    <row r="306" spans="1:12" ht="9.9" customHeight="1" x14ac:dyDescent="0.3">
      <c r="A306" s="67" t="s">
        <v>372</v>
      </c>
      <c r="B306" s="62" t="s">
        <v>372</v>
      </c>
      <c r="C306" s="63"/>
      <c r="D306" s="63"/>
      <c r="E306" s="63"/>
      <c r="F306" s="63"/>
      <c r="G306" s="68" t="s">
        <v>372</v>
      </c>
      <c r="H306" s="95"/>
      <c r="I306" s="95"/>
      <c r="J306" s="95"/>
      <c r="K306" s="95"/>
      <c r="L306" s="95"/>
    </row>
    <row r="307" spans="1:12" ht="9.9" customHeight="1" x14ac:dyDescent="0.3">
      <c r="A307" s="57" t="s">
        <v>866</v>
      </c>
      <c r="B307" s="62" t="s">
        <v>372</v>
      </c>
      <c r="C307" s="63"/>
      <c r="D307" s="63"/>
      <c r="E307" s="63"/>
      <c r="F307" s="58" t="s">
        <v>867</v>
      </c>
      <c r="G307" s="59"/>
      <c r="H307" s="93">
        <v>11349.69</v>
      </c>
      <c r="I307" s="93">
        <v>5634.02</v>
      </c>
      <c r="J307" s="93">
        <v>0</v>
      </c>
      <c r="K307" s="93">
        <v>16983.71</v>
      </c>
      <c r="L307" s="93">
        <f t="shared" ref="L307:L319" si="13">I307-J307</f>
        <v>5634.02</v>
      </c>
    </row>
    <row r="308" spans="1:12" ht="9.9" customHeight="1" x14ac:dyDescent="0.3">
      <c r="A308" s="64" t="s">
        <v>868</v>
      </c>
      <c r="B308" s="62" t="s">
        <v>372</v>
      </c>
      <c r="C308" s="63"/>
      <c r="D308" s="63"/>
      <c r="E308" s="63"/>
      <c r="F308" s="63"/>
      <c r="G308" s="65" t="s">
        <v>869</v>
      </c>
      <c r="H308" s="94">
        <v>131.02000000000001</v>
      </c>
      <c r="I308" s="94">
        <v>0</v>
      </c>
      <c r="J308" s="94">
        <v>0</v>
      </c>
      <c r="K308" s="94">
        <v>131.02000000000001</v>
      </c>
      <c r="L308" s="94">
        <f t="shared" si="13"/>
        <v>0</v>
      </c>
    </row>
    <row r="309" spans="1:12" ht="9.9" customHeight="1" x14ac:dyDescent="0.3">
      <c r="A309" s="64" t="s">
        <v>870</v>
      </c>
      <c r="B309" s="62" t="s">
        <v>372</v>
      </c>
      <c r="C309" s="63"/>
      <c r="D309" s="63"/>
      <c r="E309" s="63"/>
      <c r="F309" s="63"/>
      <c r="G309" s="65" t="s">
        <v>871</v>
      </c>
      <c r="H309" s="94">
        <v>81</v>
      </c>
      <c r="I309" s="94">
        <v>34.6</v>
      </c>
      <c r="J309" s="94">
        <v>0</v>
      </c>
      <c r="K309" s="94">
        <v>115.6</v>
      </c>
      <c r="L309" s="94">
        <f t="shared" si="13"/>
        <v>34.6</v>
      </c>
    </row>
    <row r="310" spans="1:12" ht="9.9" customHeight="1" x14ac:dyDescent="0.3">
      <c r="A310" s="64" t="s">
        <v>876</v>
      </c>
      <c r="B310" s="62" t="s">
        <v>372</v>
      </c>
      <c r="C310" s="63"/>
      <c r="D310" s="63"/>
      <c r="E310" s="63"/>
      <c r="F310" s="63"/>
      <c r="G310" s="65" t="s">
        <v>877</v>
      </c>
      <c r="H310" s="94">
        <v>245</v>
      </c>
      <c r="I310" s="94">
        <v>0</v>
      </c>
      <c r="J310" s="94">
        <v>0</v>
      </c>
      <c r="K310" s="94">
        <v>245</v>
      </c>
      <c r="L310" s="94">
        <f t="shared" si="13"/>
        <v>0</v>
      </c>
    </row>
    <row r="311" spans="1:12" ht="9.9" customHeight="1" x14ac:dyDescent="0.3">
      <c r="A311" s="64" t="s">
        <v>880</v>
      </c>
      <c r="B311" s="62" t="s">
        <v>372</v>
      </c>
      <c r="C311" s="63"/>
      <c r="D311" s="63"/>
      <c r="E311" s="63"/>
      <c r="F311" s="63"/>
      <c r="G311" s="65" t="s">
        <v>881</v>
      </c>
      <c r="H311" s="94">
        <v>46.8</v>
      </c>
      <c r="I311" s="94">
        <v>0</v>
      </c>
      <c r="J311" s="94">
        <v>0</v>
      </c>
      <c r="K311" s="94">
        <v>46.8</v>
      </c>
      <c r="L311" s="94">
        <f t="shared" si="13"/>
        <v>0</v>
      </c>
    </row>
    <row r="312" spans="1:12" ht="9.9" customHeight="1" x14ac:dyDescent="0.3">
      <c r="A312" s="64" t="s">
        <v>1090</v>
      </c>
      <c r="B312" s="62" t="s">
        <v>372</v>
      </c>
      <c r="C312" s="63"/>
      <c r="D312" s="63"/>
      <c r="E312" s="63"/>
      <c r="F312" s="63"/>
      <c r="G312" s="65" t="s">
        <v>919</v>
      </c>
      <c r="H312" s="94">
        <v>6320</v>
      </c>
      <c r="I312" s="94">
        <v>3160</v>
      </c>
      <c r="J312" s="94">
        <v>0</v>
      </c>
      <c r="K312" s="94">
        <v>9480</v>
      </c>
      <c r="L312" s="94">
        <f t="shared" si="13"/>
        <v>3160</v>
      </c>
    </row>
    <row r="313" spans="1:12" ht="9.9" customHeight="1" x14ac:dyDescent="0.3">
      <c r="A313" s="64" t="s">
        <v>882</v>
      </c>
      <c r="B313" s="62" t="s">
        <v>372</v>
      </c>
      <c r="C313" s="63"/>
      <c r="D313" s="63"/>
      <c r="E313" s="63"/>
      <c r="F313" s="63"/>
      <c r="G313" s="65" t="s">
        <v>883</v>
      </c>
      <c r="H313" s="94">
        <v>1267.94</v>
      </c>
      <c r="I313" s="94">
        <v>452.79</v>
      </c>
      <c r="J313" s="94">
        <v>0</v>
      </c>
      <c r="K313" s="94">
        <v>1720.73</v>
      </c>
      <c r="L313" s="94">
        <f t="shared" si="13"/>
        <v>452.79</v>
      </c>
    </row>
    <row r="314" spans="1:12" ht="9.9" customHeight="1" x14ac:dyDescent="0.3">
      <c r="A314" s="64" t="s">
        <v>884</v>
      </c>
      <c r="B314" s="62" t="s">
        <v>372</v>
      </c>
      <c r="C314" s="63"/>
      <c r="D314" s="63"/>
      <c r="E314" s="63"/>
      <c r="F314" s="63"/>
      <c r="G314" s="65" t="s">
        <v>885</v>
      </c>
      <c r="H314" s="94">
        <v>0</v>
      </c>
      <c r="I314" s="94">
        <v>181.9</v>
      </c>
      <c r="J314" s="94">
        <v>0</v>
      </c>
      <c r="K314" s="94">
        <v>181.9</v>
      </c>
      <c r="L314" s="94">
        <f t="shared" si="13"/>
        <v>181.9</v>
      </c>
    </row>
    <row r="315" spans="1:12" ht="9.9" customHeight="1" x14ac:dyDescent="0.3">
      <c r="A315" s="64" t="s">
        <v>886</v>
      </c>
      <c r="B315" s="62" t="s">
        <v>372</v>
      </c>
      <c r="C315" s="63"/>
      <c r="D315" s="63"/>
      <c r="E315" s="63"/>
      <c r="F315" s="63"/>
      <c r="G315" s="65" t="s">
        <v>887</v>
      </c>
      <c r="H315" s="94">
        <v>818.6</v>
      </c>
      <c r="I315" s="94">
        <v>0</v>
      </c>
      <c r="J315" s="94">
        <v>0</v>
      </c>
      <c r="K315" s="94">
        <v>818.6</v>
      </c>
      <c r="L315" s="94">
        <f t="shared" si="13"/>
        <v>0</v>
      </c>
    </row>
    <row r="316" spans="1:12" ht="9.9" customHeight="1" x14ac:dyDescent="0.3">
      <c r="A316" s="64" t="s">
        <v>888</v>
      </c>
      <c r="B316" s="62" t="s">
        <v>372</v>
      </c>
      <c r="C316" s="63"/>
      <c r="D316" s="63"/>
      <c r="E316" s="63"/>
      <c r="F316" s="63"/>
      <c r="G316" s="65" t="s">
        <v>889</v>
      </c>
      <c r="H316" s="94">
        <v>289</v>
      </c>
      <c r="I316" s="94">
        <v>850</v>
      </c>
      <c r="J316" s="94">
        <v>0</v>
      </c>
      <c r="K316" s="94">
        <v>1139</v>
      </c>
      <c r="L316" s="94">
        <f t="shared" si="13"/>
        <v>850</v>
      </c>
    </row>
    <row r="317" spans="1:12" ht="9.9" customHeight="1" x14ac:dyDescent="0.3">
      <c r="A317" s="64" t="s">
        <v>892</v>
      </c>
      <c r="B317" s="62" t="s">
        <v>372</v>
      </c>
      <c r="C317" s="63"/>
      <c r="D317" s="63"/>
      <c r="E317" s="63"/>
      <c r="F317" s="63"/>
      <c r="G317" s="65" t="s">
        <v>893</v>
      </c>
      <c r="H317" s="94">
        <v>368.86</v>
      </c>
      <c r="I317" s="94">
        <v>200.92</v>
      </c>
      <c r="J317" s="94">
        <v>0</v>
      </c>
      <c r="K317" s="94">
        <v>569.78</v>
      </c>
      <c r="L317" s="94">
        <f t="shared" si="13"/>
        <v>200.92</v>
      </c>
    </row>
    <row r="318" spans="1:12" ht="9.9" customHeight="1" x14ac:dyDescent="0.3">
      <c r="A318" s="64" t="s">
        <v>894</v>
      </c>
      <c r="B318" s="62" t="s">
        <v>372</v>
      </c>
      <c r="C318" s="63"/>
      <c r="D318" s="63"/>
      <c r="E318" s="63"/>
      <c r="F318" s="63"/>
      <c r="G318" s="65" t="s">
        <v>895</v>
      </c>
      <c r="H318" s="94">
        <v>530.45000000000005</v>
      </c>
      <c r="I318" s="94">
        <v>753.81</v>
      </c>
      <c r="J318" s="94">
        <v>0</v>
      </c>
      <c r="K318" s="94">
        <v>1284.26</v>
      </c>
      <c r="L318" s="94">
        <f t="shared" si="13"/>
        <v>753.81</v>
      </c>
    </row>
    <row r="319" spans="1:12" ht="9.9" customHeight="1" x14ac:dyDescent="0.3">
      <c r="A319" s="64" t="s">
        <v>896</v>
      </c>
      <c r="B319" s="62" t="s">
        <v>372</v>
      </c>
      <c r="C319" s="63"/>
      <c r="D319" s="63"/>
      <c r="E319" s="63"/>
      <c r="F319" s="63"/>
      <c r="G319" s="65" t="s">
        <v>1095</v>
      </c>
      <c r="H319" s="94">
        <v>1251.02</v>
      </c>
      <c r="I319" s="94">
        <v>0</v>
      </c>
      <c r="J319" s="94">
        <v>0</v>
      </c>
      <c r="K319" s="94">
        <v>1251.02</v>
      </c>
      <c r="L319" s="94">
        <f t="shared" si="13"/>
        <v>0</v>
      </c>
    </row>
    <row r="320" spans="1:12" ht="9.9" customHeight="1" x14ac:dyDescent="0.3">
      <c r="A320" s="67" t="s">
        <v>372</v>
      </c>
      <c r="B320" s="62" t="s">
        <v>372</v>
      </c>
      <c r="C320" s="63"/>
      <c r="D320" s="63"/>
      <c r="E320" s="63"/>
      <c r="F320" s="63"/>
      <c r="G320" s="68" t="s">
        <v>372</v>
      </c>
      <c r="H320" s="95"/>
      <c r="I320" s="95"/>
      <c r="J320" s="95"/>
      <c r="K320" s="95"/>
      <c r="L320" s="95"/>
    </row>
    <row r="321" spans="1:12" ht="9.9" customHeight="1" x14ac:dyDescent="0.3">
      <c r="A321" s="57" t="s">
        <v>898</v>
      </c>
      <c r="B321" s="62" t="s">
        <v>372</v>
      </c>
      <c r="C321" s="63"/>
      <c r="D321" s="63"/>
      <c r="E321" s="63"/>
      <c r="F321" s="58" t="s">
        <v>899</v>
      </c>
      <c r="G321" s="59"/>
      <c r="H321" s="93">
        <v>1360</v>
      </c>
      <c r="I321" s="93">
        <v>0</v>
      </c>
      <c r="J321" s="93">
        <v>0</v>
      </c>
      <c r="K321" s="93">
        <v>1360</v>
      </c>
      <c r="L321" s="93">
        <f t="shared" ref="L321:L324" si="14">I321-J321</f>
        <v>0</v>
      </c>
    </row>
    <row r="322" spans="1:12" ht="9.9" customHeight="1" x14ac:dyDescent="0.3">
      <c r="A322" s="64" t="s">
        <v>900</v>
      </c>
      <c r="B322" s="62" t="s">
        <v>372</v>
      </c>
      <c r="C322" s="63"/>
      <c r="D322" s="63"/>
      <c r="E322" s="63"/>
      <c r="F322" s="63"/>
      <c r="G322" s="65" t="s">
        <v>901</v>
      </c>
      <c r="H322" s="94">
        <v>550</v>
      </c>
      <c r="I322" s="94">
        <v>0</v>
      </c>
      <c r="J322" s="94">
        <v>0</v>
      </c>
      <c r="K322" s="94">
        <v>550</v>
      </c>
      <c r="L322" s="94">
        <f t="shared" si="14"/>
        <v>0</v>
      </c>
    </row>
    <row r="323" spans="1:12" ht="9.9" customHeight="1" x14ac:dyDescent="0.3">
      <c r="A323" s="64" t="s">
        <v>902</v>
      </c>
      <c r="B323" s="62" t="s">
        <v>372</v>
      </c>
      <c r="C323" s="63"/>
      <c r="D323" s="63"/>
      <c r="E323" s="63"/>
      <c r="F323" s="63"/>
      <c r="G323" s="65" t="s">
        <v>903</v>
      </c>
      <c r="H323" s="94">
        <v>60</v>
      </c>
      <c r="I323" s="94">
        <v>0</v>
      </c>
      <c r="J323" s="94">
        <v>0</v>
      </c>
      <c r="K323" s="94">
        <v>60</v>
      </c>
      <c r="L323" s="94">
        <f t="shared" si="14"/>
        <v>0</v>
      </c>
    </row>
    <row r="324" spans="1:12" ht="9.9" customHeight="1" x14ac:dyDescent="0.3">
      <c r="A324" s="64" t="s">
        <v>904</v>
      </c>
      <c r="B324" s="62" t="s">
        <v>372</v>
      </c>
      <c r="C324" s="63"/>
      <c r="D324" s="63"/>
      <c r="E324" s="63"/>
      <c r="F324" s="63"/>
      <c r="G324" s="65" t="s">
        <v>905</v>
      </c>
      <c r="H324" s="94">
        <v>750</v>
      </c>
      <c r="I324" s="94">
        <v>0</v>
      </c>
      <c r="J324" s="94">
        <v>0</v>
      </c>
      <c r="K324" s="94">
        <v>750</v>
      </c>
      <c r="L324" s="94">
        <f t="shared" si="14"/>
        <v>0</v>
      </c>
    </row>
    <row r="325" spans="1:12" ht="9.9" customHeight="1" x14ac:dyDescent="0.3">
      <c r="A325" s="67" t="s">
        <v>372</v>
      </c>
      <c r="B325" s="62" t="s">
        <v>372</v>
      </c>
      <c r="C325" s="63"/>
      <c r="D325" s="63"/>
      <c r="E325" s="63"/>
      <c r="F325" s="63"/>
      <c r="G325" s="68" t="s">
        <v>372</v>
      </c>
      <c r="H325" s="95"/>
      <c r="I325" s="95"/>
      <c r="J325" s="95"/>
      <c r="K325" s="95"/>
      <c r="L325" s="95"/>
    </row>
    <row r="326" spans="1:12" ht="9.9" customHeight="1" x14ac:dyDescent="0.3">
      <c r="A326" s="57" t="s">
        <v>906</v>
      </c>
      <c r="B326" s="61" t="s">
        <v>372</v>
      </c>
      <c r="C326" s="58" t="s">
        <v>907</v>
      </c>
      <c r="D326" s="59"/>
      <c r="E326" s="59"/>
      <c r="F326" s="59"/>
      <c r="G326" s="59"/>
      <c r="H326" s="93">
        <v>46914.13</v>
      </c>
      <c r="I326" s="93">
        <v>80543.820000000007</v>
      </c>
      <c r="J326" s="93">
        <v>0</v>
      </c>
      <c r="K326" s="93">
        <v>127457.95</v>
      </c>
      <c r="L326" s="93">
        <f t="shared" ref="L326:L336" si="15">I326-J326</f>
        <v>80543.820000000007</v>
      </c>
    </row>
    <row r="327" spans="1:12" ht="9.9" customHeight="1" x14ac:dyDescent="0.3">
      <c r="A327" s="57" t="s">
        <v>908</v>
      </c>
      <c r="B327" s="62" t="s">
        <v>372</v>
      </c>
      <c r="C327" s="63"/>
      <c r="D327" s="58" t="s">
        <v>907</v>
      </c>
      <c r="E327" s="59"/>
      <c r="F327" s="59"/>
      <c r="G327" s="59"/>
      <c r="H327" s="93">
        <v>46914.13</v>
      </c>
      <c r="I327" s="93">
        <v>80543.820000000007</v>
      </c>
      <c r="J327" s="93">
        <v>0</v>
      </c>
      <c r="K327" s="93">
        <v>127457.95</v>
      </c>
      <c r="L327" s="93">
        <f t="shared" si="15"/>
        <v>80543.820000000007</v>
      </c>
    </row>
    <row r="328" spans="1:12" ht="9.9" customHeight="1" x14ac:dyDescent="0.3">
      <c r="A328" s="57" t="s">
        <v>909</v>
      </c>
      <c r="B328" s="62" t="s">
        <v>372</v>
      </c>
      <c r="C328" s="63"/>
      <c r="D328" s="63"/>
      <c r="E328" s="58" t="s">
        <v>907</v>
      </c>
      <c r="F328" s="59"/>
      <c r="G328" s="59"/>
      <c r="H328" s="93">
        <v>46914.13</v>
      </c>
      <c r="I328" s="93">
        <v>80543.820000000007</v>
      </c>
      <c r="J328" s="93">
        <v>0</v>
      </c>
      <c r="K328" s="93">
        <v>127457.95</v>
      </c>
      <c r="L328" s="93">
        <f t="shared" si="15"/>
        <v>80543.820000000007</v>
      </c>
    </row>
    <row r="329" spans="1:12" ht="9.9" customHeight="1" x14ac:dyDescent="0.3">
      <c r="A329" s="57" t="s">
        <v>910</v>
      </c>
      <c r="B329" s="62" t="s">
        <v>372</v>
      </c>
      <c r="C329" s="63"/>
      <c r="D329" s="63"/>
      <c r="E329" s="63"/>
      <c r="F329" s="58" t="s">
        <v>911</v>
      </c>
      <c r="G329" s="59"/>
      <c r="H329" s="93">
        <v>35366.82</v>
      </c>
      <c r="I329" s="93">
        <v>17109.89</v>
      </c>
      <c r="J329" s="93">
        <v>0</v>
      </c>
      <c r="K329" s="93">
        <v>52476.71</v>
      </c>
      <c r="L329" s="93">
        <f t="shared" si="15"/>
        <v>17109.89</v>
      </c>
    </row>
    <row r="330" spans="1:12" ht="18.899999999999999" customHeight="1" x14ac:dyDescent="0.3">
      <c r="A330" s="64" t="s">
        <v>912</v>
      </c>
      <c r="B330" s="62" t="s">
        <v>372</v>
      </c>
      <c r="C330" s="63"/>
      <c r="D330" s="63"/>
      <c r="E330" s="63"/>
      <c r="F330" s="63"/>
      <c r="G330" s="65" t="s">
        <v>913</v>
      </c>
      <c r="H330" s="94">
        <v>18899</v>
      </c>
      <c r="I330" s="94">
        <v>10267.5</v>
      </c>
      <c r="J330" s="94">
        <v>0</v>
      </c>
      <c r="K330" s="94">
        <v>29166.5</v>
      </c>
      <c r="L330" s="94">
        <f t="shared" si="15"/>
        <v>10267.5</v>
      </c>
    </row>
    <row r="331" spans="1:12" ht="9.9" customHeight="1" x14ac:dyDescent="0.3">
      <c r="A331" s="64" t="s">
        <v>920</v>
      </c>
      <c r="B331" s="62" t="s">
        <v>372</v>
      </c>
      <c r="C331" s="63"/>
      <c r="D331" s="63"/>
      <c r="E331" s="63"/>
      <c r="F331" s="63"/>
      <c r="G331" s="65" t="s">
        <v>921</v>
      </c>
      <c r="H331" s="94">
        <v>100</v>
      </c>
      <c r="I331" s="94">
        <v>107.98</v>
      </c>
      <c r="J331" s="94">
        <v>0</v>
      </c>
      <c r="K331" s="94">
        <v>207.98</v>
      </c>
      <c r="L331" s="94">
        <f t="shared" si="15"/>
        <v>107.98</v>
      </c>
    </row>
    <row r="332" spans="1:12" ht="9.9" customHeight="1" x14ac:dyDescent="0.3">
      <c r="A332" s="64" t="s">
        <v>922</v>
      </c>
      <c r="B332" s="62" t="s">
        <v>372</v>
      </c>
      <c r="C332" s="63"/>
      <c r="D332" s="63"/>
      <c r="E332" s="63"/>
      <c r="F332" s="63"/>
      <c r="G332" s="65" t="s">
        <v>923</v>
      </c>
      <c r="H332" s="94">
        <v>5442.08</v>
      </c>
      <c r="I332" s="94">
        <v>2048.54</v>
      </c>
      <c r="J332" s="94">
        <v>0</v>
      </c>
      <c r="K332" s="94">
        <v>7490.62</v>
      </c>
      <c r="L332" s="94">
        <f t="shared" si="15"/>
        <v>2048.54</v>
      </c>
    </row>
    <row r="333" spans="1:12" ht="9.9" customHeight="1" x14ac:dyDescent="0.3">
      <c r="A333" s="64" t="s">
        <v>924</v>
      </c>
      <c r="B333" s="62" t="s">
        <v>372</v>
      </c>
      <c r="C333" s="63"/>
      <c r="D333" s="63"/>
      <c r="E333" s="63"/>
      <c r="F333" s="63"/>
      <c r="G333" s="65" t="s">
        <v>925</v>
      </c>
      <c r="H333" s="94">
        <v>670</v>
      </c>
      <c r="I333" s="94">
        <v>0</v>
      </c>
      <c r="J333" s="94">
        <v>0</v>
      </c>
      <c r="K333" s="94">
        <v>670</v>
      </c>
      <c r="L333" s="94">
        <f t="shared" si="15"/>
        <v>0</v>
      </c>
    </row>
    <row r="334" spans="1:12" ht="9.9" customHeight="1" x14ac:dyDescent="0.3">
      <c r="A334" s="64" t="s">
        <v>926</v>
      </c>
      <c r="B334" s="62" t="s">
        <v>372</v>
      </c>
      <c r="C334" s="63"/>
      <c r="D334" s="63"/>
      <c r="E334" s="63"/>
      <c r="F334" s="63"/>
      <c r="G334" s="65" t="s">
        <v>927</v>
      </c>
      <c r="H334" s="94">
        <v>4037.72</v>
      </c>
      <c r="I334" s="94">
        <v>1885.87</v>
      </c>
      <c r="J334" s="94">
        <v>0</v>
      </c>
      <c r="K334" s="94">
        <v>5923.59</v>
      </c>
      <c r="L334" s="94">
        <f t="shared" si="15"/>
        <v>1885.87</v>
      </c>
    </row>
    <row r="335" spans="1:12" ht="9.9" customHeight="1" x14ac:dyDescent="0.3">
      <c r="A335" s="64" t="s">
        <v>930</v>
      </c>
      <c r="B335" s="62" t="s">
        <v>372</v>
      </c>
      <c r="C335" s="63"/>
      <c r="D335" s="63"/>
      <c r="E335" s="63"/>
      <c r="F335" s="63"/>
      <c r="G335" s="65" t="s">
        <v>931</v>
      </c>
      <c r="H335" s="94">
        <v>5950</v>
      </c>
      <c r="I335" s="94">
        <v>2800</v>
      </c>
      <c r="J335" s="94">
        <v>0</v>
      </c>
      <c r="K335" s="94">
        <v>8750</v>
      </c>
      <c r="L335" s="94">
        <f t="shared" si="15"/>
        <v>2800</v>
      </c>
    </row>
    <row r="336" spans="1:12" ht="9.9" customHeight="1" x14ac:dyDescent="0.3">
      <c r="A336" s="64" t="s">
        <v>932</v>
      </c>
      <c r="B336" s="62" t="s">
        <v>372</v>
      </c>
      <c r="C336" s="63"/>
      <c r="D336" s="63"/>
      <c r="E336" s="63"/>
      <c r="F336" s="63"/>
      <c r="G336" s="65" t="s">
        <v>933</v>
      </c>
      <c r="H336" s="94">
        <v>268.02</v>
      </c>
      <c r="I336" s="94">
        <v>0</v>
      </c>
      <c r="J336" s="94">
        <v>0</v>
      </c>
      <c r="K336" s="94">
        <v>268.02</v>
      </c>
      <c r="L336" s="94">
        <f t="shared" si="15"/>
        <v>0</v>
      </c>
    </row>
    <row r="337" spans="1:12" ht="9.9" customHeight="1" x14ac:dyDescent="0.3">
      <c r="A337" s="67" t="s">
        <v>372</v>
      </c>
      <c r="B337" s="62" t="s">
        <v>372</v>
      </c>
      <c r="C337" s="63"/>
      <c r="D337" s="63"/>
      <c r="E337" s="63"/>
      <c r="F337" s="63"/>
      <c r="G337" s="68" t="s">
        <v>372</v>
      </c>
      <c r="H337" s="95"/>
      <c r="I337" s="95"/>
      <c r="J337" s="95"/>
      <c r="K337" s="95"/>
      <c r="L337" s="95"/>
    </row>
    <row r="338" spans="1:12" ht="9.9" customHeight="1" x14ac:dyDescent="0.3">
      <c r="A338" s="57" t="s">
        <v>934</v>
      </c>
      <c r="B338" s="62" t="s">
        <v>372</v>
      </c>
      <c r="C338" s="63"/>
      <c r="D338" s="63"/>
      <c r="E338" s="63"/>
      <c r="F338" s="58" t="s">
        <v>935</v>
      </c>
      <c r="G338" s="59"/>
      <c r="H338" s="93">
        <v>4100</v>
      </c>
      <c r="I338" s="93">
        <v>13600.65</v>
      </c>
      <c r="J338" s="93">
        <v>0</v>
      </c>
      <c r="K338" s="93">
        <v>17700.650000000001</v>
      </c>
      <c r="L338" s="93">
        <f t="shared" ref="L338:L340" si="16">I338-J338</f>
        <v>13600.65</v>
      </c>
    </row>
    <row r="339" spans="1:12" ht="18.899999999999999" customHeight="1" x14ac:dyDescent="0.3">
      <c r="A339" s="64" t="s">
        <v>936</v>
      </c>
      <c r="B339" s="62" t="s">
        <v>372</v>
      </c>
      <c r="C339" s="63"/>
      <c r="D339" s="63"/>
      <c r="E339" s="63"/>
      <c r="F339" s="63"/>
      <c r="G339" s="65" t="s">
        <v>937</v>
      </c>
      <c r="H339" s="94">
        <v>0</v>
      </c>
      <c r="I339" s="94">
        <v>400</v>
      </c>
      <c r="J339" s="94">
        <v>0</v>
      </c>
      <c r="K339" s="94">
        <v>400</v>
      </c>
      <c r="L339" s="94">
        <f t="shared" si="16"/>
        <v>400</v>
      </c>
    </row>
    <row r="340" spans="1:12" ht="9.9" customHeight="1" x14ac:dyDescent="0.3">
      <c r="A340" s="64" t="s">
        <v>938</v>
      </c>
      <c r="B340" s="62" t="s">
        <v>372</v>
      </c>
      <c r="C340" s="63"/>
      <c r="D340" s="63"/>
      <c r="E340" s="63"/>
      <c r="F340" s="63"/>
      <c r="G340" s="65" t="s">
        <v>939</v>
      </c>
      <c r="H340" s="94">
        <v>4100</v>
      </c>
      <c r="I340" s="94">
        <v>13200.65</v>
      </c>
      <c r="J340" s="94">
        <v>0</v>
      </c>
      <c r="K340" s="94">
        <v>17300.650000000001</v>
      </c>
      <c r="L340" s="94">
        <f t="shared" si="16"/>
        <v>13200.65</v>
      </c>
    </row>
    <row r="341" spans="1:12" ht="9.9" customHeight="1" x14ac:dyDescent="0.3">
      <c r="A341" s="67" t="s">
        <v>372</v>
      </c>
      <c r="B341" s="62" t="s">
        <v>372</v>
      </c>
      <c r="C341" s="63"/>
      <c r="D341" s="63"/>
      <c r="E341" s="63"/>
      <c r="F341" s="63"/>
      <c r="G341" s="68" t="s">
        <v>372</v>
      </c>
      <c r="H341" s="95"/>
      <c r="I341" s="95"/>
      <c r="J341" s="95"/>
      <c r="K341" s="95"/>
      <c r="L341" s="95"/>
    </row>
    <row r="342" spans="1:12" ht="9.9" customHeight="1" x14ac:dyDescent="0.3">
      <c r="A342" s="57" t="s">
        <v>940</v>
      </c>
      <c r="B342" s="62" t="s">
        <v>372</v>
      </c>
      <c r="C342" s="63"/>
      <c r="D342" s="63"/>
      <c r="E342" s="63"/>
      <c r="F342" s="58" t="s">
        <v>941</v>
      </c>
      <c r="G342" s="59"/>
      <c r="H342" s="93">
        <v>7447.31</v>
      </c>
      <c r="I342" s="93">
        <v>3833.28</v>
      </c>
      <c r="J342" s="93">
        <v>0</v>
      </c>
      <c r="K342" s="93">
        <v>11280.59</v>
      </c>
      <c r="L342" s="93">
        <f t="shared" ref="L342:L343" si="17">I342-J342</f>
        <v>3833.28</v>
      </c>
    </row>
    <row r="343" spans="1:12" ht="9.9" customHeight="1" x14ac:dyDescent="0.3">
      <c r="A343" s="64" t="s">
        <v>942</v>
      </c>
      <c r="B343" s="62" t="s">
        <v>372</v>
      </c>
      <c r="C343" s="63"/>
      <c r="D343" s="63"/>
      <c r="E343" s="63"/>
      <c r="F343" s="63"/>
      <c r="G343" s="65" t="s">
        <v>943</v>
      </c>
      <c r="H343" s="94">
        <v>7447.31</v>
      </c>
      <c r="I343" s="94">
        <v>3833.28</v>
      </c>
      <c r="J343" s="94">
        <v>0</v>
      </c>
      <c r="K343" s="94">
        <v>11280.59</v>
      </c>
      <c r="L343" s="94">
        <f t="shared" si="17"/>
        <v>3833.28</v>
      </c>
    </row>
    <row r="344" spans="1:12" ht="9.9" customHeight="1" x14ac:dyDescent="0.3">
      <c r="A344" s="67" t="s">
        <v>372</v>
      </c>
      <c r="B344" s="62" t="s">
        <v>372</v>
      </c>
      <c r="C344" s="63"/>
      <c r="D344" s="63"/>
      <c r="E344" s="63"/>
      <c r="F344" s="63"/>
      <c r="G344" s="68" t="s">
        <v>372</v>
      </c>
      <c r="H344" s="95"/>
      <c r="I344" s="95"/>
      <c r="J344" s="95"/>
      <c r="K344" s="95"/>
      <c r="L344" s="95"/>
    </row>
    <row r="345" spans="1:12" ht="9.9" customHeight="1" x14ac:dyDescent="0.3">
      <c r="A345" s="57" t="s">
        <v>944</v>
      </c>
      <c r="B345" s="62" t="s">
        <v>372</v>
      </c>
      <c r="C345" s="63"/>
      <c r="D345" s="63"/>
      <c r="E345" s="63"/>
      <c r="F345" s="58" t="s">
        <v>899</v>
      </c>
      <c r="G345" s="59"/>
      <c r="H345" s="93">
        <v>0</v>
      </c>
      <c r="I345" s="93">
        <v>46000</v>
      </c>
      <c r="J345" s="93">
        <v>0</v>
      </c>
      <c r="K345" s="93">
        <v>46000</v>
      </c>
      <c r="L345" s="93">
        <f t="shared" ref="L345:L346" si="18">I345-J345</f>
        <v>46000</v>
      </c>
    </row>
    <row r="346" spans="1:12" ht="9.9" customHeight="1" x14ac:dyDescent="0.3">
      <c r="A346" s="64" t="s">
        <v>945</v>
      </c>
      <c r="B346" s="62" t="s">
        <v>372</v>
      </c>
      <c r="C346" s="63"/>
      <c r="D346" s="63"/>
      <c r="E346" s="63"/>
      <c r="F346" s="63"/>
      <c r="G346" s="65" t="s">
        <v>946</v>
      </c>
      <c r="H346" s="94">
        <v>0</v>
      </c>
      <c r="I346" s="94">
        <v>46000</v>
      </c>
      <c r="J346" s="94">
        <v>0</v>
      </c>
      <c r="K346" s="94">
        <v>46000</v>
      </c>
      <c r="L346" s="94">
        <f t="shared" si="18"/>
        <v>46000</v>
      </c>
    </row>
    <row r="347" spans="1:12" ht="9.9" customHeight="1" x14ac:dyDescent="0.3">
      <c r="A347" s="67" t="s">
        <v>372</v>
      </c>
      <c r="B347" s="62" t="s">
        <v>372</v>
      </c>
      <c r="C347" s="63"/>
      <c r="D347" s="63"/>
      <c r="E347" s="63"/>
      <c r="F347" s="63"/>
      <c r="G347" s="68" t="s">
        <v>372</v>
      </c>
      <c r="H347" s="95"/>
      <c r="I347" s="95"/>
      <c r="J347" s="95"/>
      <c r="K347" s="95"/>
      <c r="L347" s="95"/>
    </row>
    <row r="348" spans="1:12" ht="9.9" customHeight="1" x14ac:dyDescent="0.3">
      <c r="A348" s="57" t="s">
        <v>956</v>
      </c>
      <c r="B348" s="61" t="s">
        <v>372</v>
      </c>
      <c r="C348" s="58" t="s">
        <v>957</v>
      </c>
      <c r="D348" s="59"/>
      <c r="E348" s="59"/>
      <c r="F348" s="59"/>
      <c r="G348" s="59"/>
      <c r="H348" s="93">
        <v>56884.82</v>
      </c>
      <c r="I348" s="93">
        <v>27390.16</v>
      </c>
      <c r="J348" s="93">
        <v>0</v>
      </c>
      <c r="K348" s="93">
        <v>84274.98</v>
      </c>
      <c r="L348" s="93">
        <f t="shared" ref="L348:L353" si="19">I348-J348</f>
        <v>27390.16</v>
      </c>
    </row>
    <row r="349" spans="1:12" ht="9.9" customHeight="1" x14ac:dyDescent="0.3">
      <c r="A349" s="57" t="s">
        <v>958</v>
      </c>
      <c r="B349" s="62" t="s">
        <v>372</v>
      </c>
      <c r="C349" s="63"/>
      <c r="D349" s="58" t="s">
        <v>957</v>
      </c>
      <c r="E349" s="59"/>
      <c r="F349" s="59"/>
      <c r="G349" s="59"/>
      <c r="H349" s="93">
        <v>56884.82</v>
      </c>
      <c r="I349" s="93">
        <v>27390.16</v>
      </c>
      <c r="J349" s="93">
        <v>0</v>
      </c>
      <c r="K349" s="93">
        <v>84274.98</v>
      </c>
      <c r="L349" s="93">
        <f t="shared" si="19"/>
        <v>27390.16</v>
      </c>
    </row>
    <row r="350" spans="1:12" ht="9.9" customHeight="1" x14ac:dyDescent="0.3">
      <c r="A350" s="57" t="s">
        <v>959</v>
      </c>
      <c r="B350" s="62" t="s">
        <v>372</v>
      </c>
      <c r="C350" s="63"/>
      <c r="D350" s="63"/>
      <c r="E350" s="58" t="s">
        <v>957</v>
      </c>
      <c r="F350" s="59"/>
      <c r="G350" s="59"/>
      <c r="H350" s="93">
        <v>56884.82</v>
      </c>
      <c r="I350" s="93">
        <v>27390.16</v>
      </c>
      <c r="J350" s="93">
        <v>0</v>
      </c>
      <c r="K350" s="93">
        <v>84274.98</v>
      </c>
      <c r="L350" s="93">
        <f t="shared" si="19"/>
        <v>27390.16</v>
      </c>
    </row>
    <row r="351" spans="1:12" ht="9.9" customHeight="1" x14ac:dyDescent="0.3">
      <c r="A351" s="57" t="s">
        <v>960</v>
      </c>
      <c r="B351" s="62" t="s">
        <v>372</v>
      </c>
      <c r="C351" s="63"/>
      <c r="D351" s="63"/>
      <c r="E351" s="63"/>
      <c r="F351" s="58" t="s">
        <v>953</v>
      </c>
      <c r="G351" s="59"/>
      <c r="H351" s="93">
        <v>4802.9399999999996</v>
      </c>
      <c r="I351" s="93">
        <v>2920.01</v>
      </c>
      <c r="J351" s="93">
        <v>0</v>
      </c>
      <c r="K351" s="93">
        <v>7722.95</v>
      </c>
      <c r="L351" s="93">
        <f t="shared" si="19"/>
        <v>2920.01</v>
      </c>
    </row>
    <row r="352" spans="1:12" ht="9.9" customHeight="1" x14ac:dyDescent="0.3">
      <c r="A352" s="64" t="s">
        <v>961</v>
      </c>
      <c r="B352" s="62" t="s">
        <v>372</v>
      </c>
      <c r="C352" s="63"/>
      <c r="D352" s="63"/>
      <c r="E352" s="63"/>
      <c r="F352" s="63"/>
      <c r="G352" s="65" t="s">
        <v>897</v>
      </c>
      <c r="H352" s="94">
        <v>62.94</v>
      </c>
      <c r="I352" s="94">
        <v>440</v>
      </c>
      <c r="J352" s="94">
        <v>0</v>
      </c>
      <c r="K352" s="94">
        <v>502.94</v>
      </c>
      <c r="L352" s="94">
        <f t="shared" si="19"/>
        <v>440</v>
      </c>
    </row>
    <row r="353" spans="1:12" ht="9.9" customHeight="1" x14ac:dyDescent="0.3">
      <c r="A353" s="64" t="s">
        <v>962</v>
      </c>
      <c r="B353" s="62" t="s">
        <v>372</v>
      </c>
      <c r="C353" s="63"/>
      <c r="D353" s="63"/>
      <c r="E353" s="63"/>
      <c r="F353" s="63"/>
      <c r="G353" s="65" t="s">
        <v>963</v>
      </c>
      <c r="H353" s="94">
        <v>4740</v>
      </c>
      <c r="I353" s="94">
        <v>2480.0100000000002</v>
      </c>
      <c r="J353" s="94">
        <v>0</v>
      </c>
      <c r="K353" s="94">
        <v>7220.01</v>
      </c>
      <c r="L353" s="94">
        <f t="shared" si="19"/>
        <v>2480.0100000000002</v>
      </c>
    </row>
    <row r="354" spans="1:12" ht="9.9" customHeight="1" x14ac:dyDescent="0.3">
      <c r="A354" s="67" t="s">
        <v>372</v>
      </c>
      <c r="B354" s="62" t="s">
        <v>372</v>
      </c>
      <c r="C354" s="63"/>
      <c r="D354" s="63"/>
      <c r="E354" s="63"/>
      <c r="F354" s="63"/>
      <c r="G354" s="68" t="s">
        <v>372</v>
      </c>
      <c r="H354" s="95"/>
      <c r="I354" s="95"/>
      <c r="J354" s="95"/>
      <c r="K354" s="95"/>
      <c r="L354" s="95"/>
    </row>
    <row r="355" spans="1:12" ht="9.9" customHeight="1" x14ac:dyDescent="0.3">
      <c r="A355" s="57" t="s">
        <v>964</v>
      </c>
      <c r="B355" s="62" t="s">
        <v>372</v>
      </c>
      <c r="C355" s="63"/>
      <c r="D355" s="63"/>
      <c r="E355" s="63"/>
      <c r="F355" s="58" t="s">
        <v>965</v>
      </c>
      <c r="G355" s="59"/>
      <c r="H355" s="93">
        <v>52081.88</v>
      </c>
      <c r="I355" s="93">
        <v>24470.15</v>
      </c>
      <c r="J355" s="93">
        <v>0</v>
      </c>
      <c r="K355" s="93">
        <v>76552.03</v>
      </c>
      <c r="L355" s="93">
        <f t="shared" ref="L355:L357" si="20">I355-J355</f>
        <v>24470.15</v>
      </c>
    </row>
    <row r="356" spans="1:12" ht="9.9" customHeight="1" x14ac:dyDescent="0.3">
      <c r="A356" s="64" t="s">
        <v>966</v>
      </c>
      <c r="B356" s="62" t="s">
        <v>372</v>
      </c>
      <c r="C356" s="63"/>
      <c r="D356" s="63"/>
      <c r="E356" s="63"/>
      <c r="F356" s="63"/>
      <c r="G356" s="65" t="s">
        <v>967</v>
      </c>
      <c r="H356" s="94">
        <v>47283.05</v>
      </c>
      <c r="I356" s="94">
        <v>24398.31</v>
      </c>
      <c r="J356" s="94">
        <v>0</v>
      </c>
      <c r="K356" s="94">
        <v>71681.36</v>
      </c>
      <c r="L356" s="94">
        <f t="shared" si="20"/>
        <v>24398.31</v>
      </c>
    </row>
    <row r="357" spans="1:12" ht="9.9" customHeight="1" x14ac:dyDescent="0.3">
      <c r="A357" s="64" t="s">
        <v>968</v>
      </c>
      <c r="B357" s="62" t="s">
        <v>372</v>
      </c>
      <c r="C357" s="63"/>
      <c r="D357" s="63"/>
      <c r="E357" s="63"/>
      <c r="F357" s="63"/>
      <c r="G357" s="65" t="s">
        <v>969</v>
      </c>
      <c r="H357" s="94">
        <v>4798.83</v>
      </c>
      <c r="I357" s="94">
        <v>71.84</v>
      </c>
      <c r="J357" s="94">
        <v>0</v>
      </c>
      <c r="K357" s="94">
        <v>4870.67</v>
      </c>
      <c r="L357" s="94">
        <f t="shared" si="20"/>
        <v>71.84</v>
      </c>
    </row>
    <row r="358" spans="1:12" ht="9.9" customHeight="1" x14ac:dyDescent="0.3">
      <c r="A358" s="67" t="s">
        <v>372</v>
      </c>
      <c r="B358" s="62" t="s">
        <v>372</v>
      </c>
      <c r="C358" s="63"/>
      <c r="D358" s="63"/>
      <c r="E358" s="63"/>
      <c r="F358" s="63"/>
      <c r="G358" s="68" t="s">
        <v>372</v>
      </c>
      <c r="H358" s="95"/>
      <c r="I358" s="95"/>
      <c r="J358" s="95"/>
      <c r="K358" s="95"/>
      <c r="L358" s="95"/>
    </row>
    <row r="359" spans="1:12" ht="9.9" customHeight="1" x14ac:dyDescent="0.3">
      <c r="A359" s="57" t="s">
        <v>979</v>
      </c>
      <c r="B359" s="61" t="s">
        <v>372</v>
      </c>
      <c r="C359" s="58" t="s">
        <v>980</v>
      </c>
      <c r="D359" s="59"/>
      <c r="E359" s="59"/>
      <c r="F359" s="59"/>
      <c r="G359" s="59"/>
      <c r="H359" s="93">
        <v>2918</v>
      </c>
      <c r="I359" s="93">
        <v>17519</v>
      </c>
      <c r="J359" s="93">
        <v>0</v>
      </c>
      <c r="K359" s="93">
        <v>20437</v>
      </c>
      <c r="L359" s="93">
        <f t="shared" ref="L359:L363" si="21">I359-J359</f>
        <v>17519</v>
      </c>
    </row>
    <row r="360" spans="1:12" ht="9.9" customHeight="1" x14ac:dyDescent="0.3">
      <c r="A360" s="57" t="s">
        <v>981</v>
      </c>
      <c r="B360" s="62" t="s">
        <v>372</v>
      </c>
      <c r="C360" s="63"/>
      <c r="D360" s="58" t="s">
        <v>980</v>
      </c>
      <c r="E360" s="59"/>
      <c r="F360" s="59"/>
      <c r="G360" s="59"/>
      <c r="H360" s="93">
        <v>2918</v>
      </c>
      <c r="I360" s="93">
        <v>17519</v>
      </c>
      <c r="J360" s="93">
        <v>0</v>
      </c>
      <c r="K360" s="93">
        <v>20437</v>
      </c>
      <c r="L360" s="93">
        <f t="shared" si="21"/>
        <v>17519</v>
      </c>
    </row>
    <row r="361" spans="1:12" ht="9.9" customHeight="1" x14ac:dyDescent="0.3">
      <c r="A361" s="57" t="s">
        <v>982</v>
      </c>
      <c r="B361" s="62" t="s">
        <v>372</v>
      </c>
      <c r="C361" s="63"/>
      <c r="D361" s="63"/>
      <c r="E361" s="58" t="s">
        <v>980</v>
      </c>
      <c r="F361" s="59"/>
      <c r="G361" s="59"/>
      <c r="H361" s="93">
        <v>2918</v>
      </c>
      <c r="I361" s="93">
        <v>17519</v>
      </c>
      <c r="J361" s="93">
        <v>0</v>
      </c>
      <c r="K361" s="93">
        <v>20437</v>
      </c>
      <c r="L361" s="93">
        <f t="shared" si="21"/>
        <v>17519</v>
      </c>
    </row>
    <row r="362" spans="1:12" ht="9.9" customHeight="1" x14ac:dyDescent="0.3">
      <c r="A362" s="57" t="s">
        <v>983</v>
      </c>
      <c r="B362" s="62" t="s">
        <v>372</v>
      </c>
      <c r="C362" s="63"/>
      <c r="D362" s="63"/>
      <c r="E362" s="63"/>
      <c r="F362" s="58" t="s">
        <v>984</v>
      </c>
      <c r="G362" s="59"/>
      <c r="H362" s="93">
        <v>2918</v>
      </c>
      <c r="I362" s="93">
        <v>2019</v>
      </c>
      <c r="J362" s="93">
        <v>0</v>
      </c>
      <c r="K362" s="93">
        <v>4937</v>
      </c>
      <c r="L362" s="93">
        <f t="shared" si="21"/>
        <v>2019</v>
      </c>
    </row>
    <row r="363" spans="1:12" ht="9.9" customHeight="1" x14ac:dyDescent="0.3">
      <c r="A363" s="64" t="s">
        <v>985</v>
      </c>
      <c r="B363" s="62" t="s">
        <v>372</v>
      </c>
      <c r="C363" s="63"/>
      <c r="D363" s="63"/>
      <c r="E363" s="63"/>
      <c r="F363" s="63"/>
      <c r="G363" s="65" t="s">
        <v>986</v>
      </c>
      <c r="H363" s="94">
        <v>2918</v>
      </c>
      <c r="I363" s="94">
        <v>2019</v>
      </c>
      <c r="J363" s="94">
        <v>0</v>
      </c>
      <c r="K363" s="94">
        <v>4937</v>
      </c>
      <c r="L363" s="94">
        <f t="shared" si="21"/>
        <v>2019</v>
      </c>
    </row>
    <row r="364" spans="1:12" ht="9.9" customHeight="1" x14ac:dyDescent="0.3">
      <c r="A364" s="67" t="s">
        <v>372</v>
      </c>
      <c r="B364" s="62" t="s">
        <v>372</v>
      </c>
      <c r="C364" s="63"/>
      <c r="D364" s="63"/>
      <c r="E364" s="63"/>
      <c r="F364" s="63"/>
      <c r="G364" s="68" t="s">
        <v>372</v>
      </c>
      <c r="H364" s="95"/>
      <c r="I364" s="95"/>
      <c r="J364" s="95"/>
      <c r="K364" s="95"/>
      <c r="L364" s="95"/>
    </row>
    <row r="365" spans="1:12" ht="9.9" customHeight="1" x14ac:dyDescent="0.3">
      <c r="A365" s="57" t="s">
        <v>991</v>
      </c>
      <c r="B365" s="62" t="s">
        <v>372</v>
      </c>
      <c r="C365" s="63"/>
      <c r="D365" s="63"/>
      <c r="E365" s="63"/>
      <c r="F365" s="58" t="s">
        <v>992</v>
      </c>
      <c r="G365" s="59"/>
      <c r="H365" s="93">
        <v>0</v>
      </c>
      <c r="I365" s="93">
        <v>15500</v>
      </c>
      <c r="J365" s="93">
        <v>0</v>
      </c>
      <c r="K365" s="93">
        <v>15500</v>
      </c>
      <c r="L365" s="93">
        <f t="shared" ref="L365:L366" si="22">I365-J365</f>
        <v>15500</v>
      </c>
    </row>
    <row r="366" spans="1:12" ht="9.9" customHeight="1" x14ac:dyDescent="0.3">
      <c r="A366" s="64" t="s">
        <v>993</v>
      </c>
      <c r="B366" s="62" t="s">
        <v>372</v>
      </c>
      <c r="C366" s="63"/>
      <c r="D366" s="63"/>
      <c r="E366" s="63"/>
      <c r="F366" s="63"/>
      <c r="G366" s="65" t="s">
        <v>994</v>
      </c>
      <c r="H366" s="94">
        <v>0</v>
      </c>
      <c r="I366" s="94">
        <v>15500</v>
      </c>
      <c r="J366" s="94">
        <v>0</v>
      </c>
      <c r="K366" s="94">
        <v>15500</v>
      </c>
      <c r="L366" s="94">
        <f t="shared" si="22"/>
        <v>15500</v>
      </c>
    </row>
    <row r="367" spans="1:12" ht="9.9" customHeight="1" x14ac:dyDescent="0.3">
      <c r="A367" s="67" t="s">
        <v>372</v>
      </c>
      <c r="B367" s="62" t="s">
        <v>372</v>
      </c>
      <c r="C367" s="63"/>
      <c r="D367" s="63"/>
      <c r="E367" s="63"/>
      <c r="F367" s="63"/>
      <c r="G367" s="68" t="s">
        <v>372</v>
      </c>
      <c r="H367" s="95"/>
      <c r="I367" s="95"/>
      <c r="J367" s="95"/>
      <c r="K367" s="95"/>
      <c r="L367" s="95"/>
    </row>
    <row r="368" spans="1:12" ht="9.9" customHeight="1" x14ac:dyDescent="0.3">
      <c r="A368" s="57" t="s">
        <v>1005</v>
      </c>
      <c r="B368" s="61" t="s">
        <v>372</v>
      </c>
      <c r="C368" s="58" t="s">
        <v>1006</v>
      </c>
      <c r="D368" s="59"/>
      <c r="E368" s="59"/>
      <c r="F368" s="59"/>
      <c r="G368" s="59"/>
      <c r="H368" s="93">
        <v>315289.31</v>
      </c>
      <c r="I368" s="93">
        <v>165729.99</v>
      </c>
      <c r="J368" s="93">
        <v>0</v>
      </c>
      <c r="K368" s="93">
        <v>481019.3</v>
      </c>
      <c r="L368" s="93">
        <f t="shared" ref="L368:L373" si="23">I368-J368</f>
        <v>165729.99</v>
      </c>
    </row>
    <row r="369" spans="1:12" ht="9.9" customHeight="1" x14ac:dyDescent="0.3">
      <c r="A369" s="57" t="s">
        <v>1007</v>
      </c>
      <c r="B369" s="62" t="s">
        <v>372</v>
      </c>
      <c r="C369" s="63"/>
      <c r="D369" s="58" t="s">
        <v>1006</v>
      </c>
      <c r="E369" s="59"/>
      <c r="F369" s="59"/>
      <c r="G369" s="59"/>
      <c r="H369" s="93">
        <v>315289.31</v>
      </c>
      <c r="I369" s="93">
        <v>165729.99</v>
      </c>
      <c r="J369" s="93">
        <v>0</v>
      </c>
      <c r="K369" s="93">
        <v>481019.3</v>
      </c>
      <c r="L369" s="93">
        <f t="shared" si="23"/>
        <v>165729.99</v>
      </c>
    </row>
    <row r="370" spans="1:12" ht="9.9" customHeight="1" x14ac:dyDescent="0.3">
      <c r="A370" s="57" t="s">
        <v>1008</v>
      </c>
      <c r="B370" s="62" t="s">
        <v>372</v>
      </c>
      <c r="C370" s="63"/>
      <c r="D370" s="63"/>
      <c r="E370" s="58" t="s">
        <v>1006</v>
      </c>
      <c r="F370" s="59"/>
      <c r="G370" s="59"/>
      <c r="H370" s="93">
        <v>315289.31</v>
      </c>
      <c r="I370" s="93">
        <v>165729.99</v>
      </c>
      <c r="J370" s="93">
        <v>0</v>
      </c>
      <c r="K370" s="93">
        <v>481019.3</v>
      </c>
      <c r="L370" s="93">
        <f t="shared" si="23"/>
        <v>165729.99</v>
      </c>
    </row>
    <row r="371" spans="1:12" ht="9.9" customHeight="1" x14ac:dyDescent="0.3">
      <c r="A371" s="57" t="s">
        <v>1009</v>
      </c>
      <c r="B371" s="62" t="s">
        <v>372</v>
      </c>
      <c r="C371" s="63"/>
      <c r="D371" s="63"/>
      <c r="E371" s="63"/>
      <c r="F371" s="58" t="s">
        <v>1006</v>
      </c>
      <c r="G371" s="59"/>
      <c r="H371" s="93">
        <v>315289.31</v>
      </c>
      <c r="I371" s="93">
        <v>165729.99</v>
      </c>
      <c r="J371" s="93">
        <v>0</v>
      </c>
      <c r="K371" s="93">
        <v>481019.3</v>
      </c>
      <c r="L371" s="93">
        <f t="shared" si="23"/>
        <v>165729.99</v>
      </c>
    </row>
    <row r="372" spans="1:12" ht="9.9" customHeight="1" x14ac:dyDescent="0.3">
      <c r="A372" s="64" t="s">
        <v>1010</v>
      </c>
      <c r="B372" s="62" t="s">
        <v>372</v>
      </c>
      <c r="C372" s="63"/>
      <c r="D372" s="63"/>
      <c r="E372" s="63"/>
      <c r="F372" s="63"/>
      <c r="G372" s="65" t="s">
        <v>1011</v>
      </c>
      <c r="H372" s="94">
        <v>314616.45</v>
      </c>
      <c r="I372" s="94">
        <v>165376.46</v>
      </c>
      <c r="J372" s="94">
        <v>0</v>
      </c>
      <c r="K372" s="94">
        <v>479992.91</v>
      </c>
      <c r="L372" s="94">
        <f t="shared" si="23"/>
        <v>165376.46</v>
      </c>
    </row>
    <row r="373" spans="1:12" ht="9.9" customHeight="1" x14ac:dyDescent="0.3">
      <c r="A373" s="64" t="s">
        <v>1012</v>
      </c>
      <c r="B373" s="62" t="s">
        <v>372</v>
      </c>
      <c r="C373" s="63"/>
      <c r="D373" s="63"/>
      <c r="E373" s="63"/>
      <c r="F373" s="63"/>
      <c r="G373" s="65" t="s">
        <v>1013</v>
      </c>
      <c r="H373" s="94">
        <v>672.86</v>
      </c>
      <c r="I373" s="94">
        <v>353.53</v>
      </c>
      <c r="J373" s="94">
        <v>0</v>
      </c>
      <c r="K373" s="94">
        <v>1026.3900000000001</v>
      </c>
      <c r="L373" s="94">
        <f t="shared" si="23"/>
        <v>353.53</v>
      </c>
    </row>
    <row r="374" spans="1:12" ht="9.9" customHeight="1" x14ac:dyDescent="0.3">
      <c r="A374" s="67" t="s">
        <v>372</v>
      </c>
      <c r="B374" s="62" t="s">
        <v>372</v>
      </c>
      <c r="C374" s="63"/>
      <c r="D374" s="63"/>
      <c r="E374" s="63"/>
      <c r="F374" s="63"/>
      <c r="G374" s="68" t="s">
        <v>372</v>
      </c>
      <c r="H374" s="95"/>
      <c r="I374" s="95"/>
      <c r="J374" s="95"/>
      <c r="K374" s="95"/>
      <c r="L374" s="95"/>
    </row>
    <row r="375" spans="1:12" ht="9.9" customHeight="1" x14ac:dyDescent="0.3">
      <c r="A375" s="57" t="s">
        <v>1014</v>
      </c>
      <c r="B375" s="61" t="s">
        <v>372</v>
      </c>
      <c r="C375" s="58" t="s">
        <v>1015</v>
      </c>
      <c r="D375" s="59"/>
      <c r="E375" s="59"/>
      <c r="F375" s="59"/>
      <c r="G375" s="59"/>
      <c r="H375" s="93">
        <v>48765.06</v>
      </c>
      <c r="I375" s="93">
        <v>427.91</v>
      </c>
      <c r="J375" s="93">
        <v>0</v>
      </c>
      <c r="K375" s="93">
        <v>49192.97</v>
      </c>
      <c r="L375" s="93">
        <f t="shared" ref="L375:L379" si="24">I375-J375</f>
        <v>427.91</v>
      </c>
    </row>
    <row r="376" spans="1:12" ht="9.9" customHeight="1" x14ac:dyDescent="0.3">
      <c r="A376" s="57" t="s">
        <v>1016</v>
      </c>
      <c r="B376" s="62" t="s">
        <v>372</v>
      </c>
      <c r="C376" s="63"/>
      <c r="D376" s="58" t="s">
        <v>1015</v>
      </c>
      <c r="E376" s="59"/>
      <c r="F376" s="59"/>
      <c r="G376" s="59"/>
      <c r="H376" s="93">
        <v>48765.06</v>
      </c>
      <c r="I376" s="93">
        <v>427.91</v>
      </c>
      <c r="J376" s="93">
        <v>0</v>
      </c>
      <c r="K376" s="93">
        <v>49192.97</v>
      </c>
      <c r="L376" s="93">
        <f t="shared" si="24"/>
        <v>427.91</v>
      </c>
    </row>
    <row r="377" spans="1:12" ht="9.9" customHeight="1" x14ac:dyDescent="0.3">
      <c r="A377" s="57" t="s">
        <v>1017</v>
      </c>
      <c r="B377" s="62" t="s">
        <v>372</v>
      </c>
      <c r="C377" s="63"/>
      <c r="D377" s="63"/>
      <c r="E377" s="58" t="s">
        <v>1015</v>
      </c>
      <c r="F377" s="59"/>
      <c r="G377" s="59"/>
      <c r="H377" s="93">
        <v>48765.06</v>
      </c>
      <c r="I377" s="93">
        <v>427.91</v>
      </c>
      <c r="J377" s="93">
        <v>0</v>
      </c>
      <c r="K377" s="93">
        <v>49192.97</v>
      </c>
      <c r="L377" s="93">
        <f t="shared" si="24"/>
        <v>427.91</v>
      </c>
    </row>
    <row r="378" spans="1:12" ht="9.9" customHeight="1" x14ac:dyDescent="0.3">
      <c r="A378" s="57" t="s">
        <v>1018</v>
      </c>
      <c r="B378" s="62" t="s">
        <v>372</v>
      </c>
      <c r="C378" s="63"/>
      <c r="D378" s="63"/>
      <c r="E378" s="63"/>
      <c r="F378" s="58" t="s">
        <v>1015</v>
      </c>
      <c r="G378" s="59"/>
      <c r="H378" s="93">
        <v>48765.06</v>
      </c>
      <c r="I378" s="93">
        <v>427.91</v>
      </c>
      <c r="J378" s="93">
        <v>0</v>
      </c>
      <c r="K378" s="93">
        <v>49192.97</v>
      </c>
      <c r="L378" s="93">
        <f t="shared" si="24"/>
        <v>427.91</v>
      </c>
    </row>
    <row r="379" spans="1:12" ht="9.9" customHeight="1" x14ac:dyDescent="0.3">
      <c r="A379" s="64" t="s">
        <v>1019</v>
      </c>
      <c r="B379" s="62" t="s">
        <v>372</v>
      </c>
      <c r="C379" s="63"/>
      <c r="D379" s="63"/>
      <c r="E379" s="63"/>
      <c r="F379" s="63"/>
      <c r="G379" s="65" t="s">
        <v>695</v>
      </c>
      <c r="H379" s="94">
        <v>48765.06</v>
      </c>
      <c r="I379" s="94">
        <v>427.91</v>
      </c>
      <c r="J379" s="94">
        <v>0</v>
      </c>
      <c r="K379" s="94">
        <v>49192.97</v>
      </c>
      <c r="L379" s="94">
        <f t="shared" si="24"/>
        <v>427.91</v>
      </c>
    </row>
    <row r="380" spans="1:12" ht="9.9" customHeight="1" x14ac:dyDescent="0.3">
      <c r="A380" s="67" t="s">
        <v>372</v>
      </c>
      <c r="B380" s="62" t="s">
        <v>372</v>
      </c>
      <c r="C380" s="63"/>
      <c r="D380" s="63"/>
      <c r="E380" s="63"/>
      <c r="F380" s="63"/>
      <c r="G380" s="68" t="s">
        <v>372</v>
      </c>
      <c r="H380" s="95"/>
      <c r="I380" s="95"/>
      <c r="J380" s="95"/>
      <c r="K380" s="95"/>
      <c r="L380" s="95"/>
    </row>
    <row r="381" spans="1:12" ht="9.9" customHeight="1" x14ac:dyDescent="0.3">
      <c r="A381" s="57" t="s">
        <v>1026</v>
      </c>
      <c r="B381" s="61" t="s">
        <v>372</v>
      </c>
      <c r="C381" s="58" t="s">
        <v>1027</v>
      </c>
      <c r="D381" s="59"/>
      <c r="E381" s="59"/>
      <c r="F381" s="59"/>
      <c r="G381" s="59"/>
      <c r="H381" s="93">
        <v>122391.46</v>
      </c>
      <c r="I381" s="93">
        <v>23918.18</v>
      </c>
      <c r="J381" s="93">
        <v>0</v>
      </c>
      <c r="K381" s="93">
        <v>146309.64000000001</v>
      </c>
      <c r="L381" s="93">
        <f t="shared" ref="L381:L386" si="25">I381-J381</f>
        <v>23918.18</v>
      </c>
    </row>
    <row r="382" spans="1:12" ht="9.9" customHeight="1" x14ac:dyDescent="0.3">
      <c r="A382" s="57" t="s">
        <v>1028</v>
      </c>
      <c r="B382" s="62" t="s">
        <v>372</v>
      </c>
      <c r="C382" s="63"/>
      <c r="D382" s="58" t="s">
        <v>1027</v>
      </c>
      <c r="E382" s="59"/>
      <c r="F382" s="59"/>
      <c r="G382" s="59"/>
      <c r="H382" s="93">
        <v>122391.46</v>
      </c>
      <c r="I382" s="93">
        <v>23918.18</v>
      </c>
      <c r="J382" s="93">
        <v>0</v>
      </c>
      <c r="K382" s="93">
        <v>146309.64000000001</v>
      </c>
      <c r="L382" s="93">
        <f t="shared" si="25"/>
        <v>23918.18</v>
      </c>
    </row>
    <row r="383" spans="1:12" ht="9.9" customHeight="1" x14ac:dyDescent="0.3">
      <c r="A383" s="57" t="s">
        <v>1029</v>
      </c>
      <c r="B383" s="62" t="s">
        <v>372</v>
      </c>
      <c r="C383" s="63"/>
      <c r="D383" s="63"/>
      <c r="E383" s="58" t="s">
        <v>1027</v>
      </c>
      <c r="F383" s="59"/>
      <c r="G383" s="59"/>
      <c r="H383" s="93">
        <v>122391.46</v>
      </c>
      <c r="I383" s="93">
        <v>23918.18</v>
      </c>
      <c r="J383" s="93">
        <v>0</v>
      </c>
      <c r="K383" s="93">
        <v>146309.64000000001</v>
      </c>
      <c r="L383" s="93">
        <f t="shared" si="25"/>
        <v>23918.18</v>
      </c>
    </row>
    <row r="384" spans="1:12" ht="9.9" customHeight="1" x14ac:dyDescent="0.3">
      <c r="A384" s="57" t="s">
        <v>1030</v>
      </c>
      <c r="B384" s="62" t="s">
        <v>372</v>
      </c>
      <c r="C384" s="63"/>
      <c r="D384" s="63"/>
      <c r="E384" s="63"/>
      <c r="F384" s="58" t="s">
        <v>1027</v>
      </c>
      <c r="G384" s="59"/>
      <c r="H384" s="93">
        <v>122391.46</v>
      </c>
      <c r="I384" s="93">
        <v>23918.18</v>
      </c>
      <c r="J384" s="93">
        <v>0</v>
      </c>
      <c r="K384" s="93">
        <v>146309.64000000001</v>
      </c>
      <c r="L384" s="93">
        <f t="shared" si="25"/>
        <v>23918.18</v>
      </c>
    </row>
    <row r="385" spans="1:12" ht="9.9" customHeight="1" x14ac:dyDescent="0.3">
      <c r="A385" s="64" t="s">
        <v>1031</v>
      </c>
      <c r="B385" s="62" t="s">
        <v>372</v>
      </c>
      <c r="C385" s="63"/>
      <c r="D385" s="63"/>
      <c r="E385" s="63"/>
      <c r="F385" s="63"/>
      <c r="G385" s="65" t="s">
        <v>1032</v>
      </c>
      <c r="H385" s="94">
        <v>48391.46</v>
      </c>
      <c r="I385" s="94">
        <v>23918.18</v>
      </c>
      <c r="J385" s="94">
        <v>0</v>
      </c>
      <c r="K385" s="94">
        <v>72309.64</v>
      </c>
      <c r="L385" s="94">
        <f t="shared" si="25"/>
        <v>23918.18</v>
      </c>
    </row>
    <row r="386" spans="1:12" ht="9.9" customHeight="1" x14ac:dyDescent="0.3">
      <c r="A386" s="64" t="s">
        <v>1033</v>
      </c>
      <c r="B386" s="62" t="s">
        <v>372</v>
      </c>
      <c r="C386" s="63"/>
      <c r="D386" s="63"/>
      <c r="E386" s="63"/>
      <c r="F386" s="63"/>
      <c r="G386" s="65" t="s">
        <v>1034</v>
      </c>
      <c r="H386" s="94">
        <v>74000</v>
      </c>
      <c r="I386" s="94">
        <v>0</v>
      </c>
      <c r="J386" s="94">
        <v>0</v>
      </c>
      <c r="K386" s="94">
        <v>74000</v>
      </c>
      <c r="L386" s="94">
        <f t="shared" si="25"/>
        <v>0</v>
      </c>
    </row>
    <row r="387" spans="1:12" ht="9.9" customHeight="1" x14ac:dyDescent="0.3">
      <c r="A387" s="67" t="s">
        <v>372</v>
      </c>
      <c r="B387" s="62" t="s">
        <v>372</v>
      </c>
      <c r="C387" s="63"/>
      <c r="D387" s="63"/>
      <c r="E387" s="63"/>
      <c r="F387" s="63"/>
      <c r="G387" s="68" t="s">
        <v>372</v>
      </c>
      <c r="H387" s="95"/>
      <c r="I387" s="95"/>
      <c r="J387" s="95"/>
      <c r="K387" s="95"/>
      <c r="L387" s="95"/>
    </row>
    <row r="388" spans="1:12" ht="9.9" customHeight="1" x14ac:dyDescent="0.3">
      <c r="A388" s="57" t="s">
        <v>1037</v>
      </c>
      <c r="B388" s="58" t="s">
        <v>1038</v>
      </c>
      <c r="C388" s="59"/>
      <c r="D388" s="59"/>
      <c r="E388" s="59"/>
      <c r="F388" s="59"/>
      <c r="G388" s="59"/>
      <c r="H388" s="93">
        <v>2313487.79</v>
      </c>
      <c r="I388" s="93">
        <v>0</v>
      </c>
      <c r="J388" s="93">
        <v>972942.3</v>
      </c>
      <c r="K388" s="93">
        <v>3286430.09</v>
      </c>
      <c r="L388" s="93">
        <f>J388-I388</f>
        <v>972942.3</v>
      </c>
    </row>
    <row r="389" spans="1:12" ht="9.9" customHeight="1" x14ac:dyDescent="0.3">
      <c r="A389" s="57" t="s">
        <v>1039</v>
      </c>
      <c r="B389" s="61" t="s">
        <v>372</v>
      </c>
      <c r="C389" s="58" t="s">
        <v>1038</v>
      </c>
      <c r="D389" s="59"/>
      <c r="E389" s="59"/>
      <c r="F389" s="59"/>
      <c r="G389" s="59"/>
      <c r="H389" s="93">
        <v>2313487.79</v>
      </c>
      <c r="I389" s="93">
        <v>0</v>
      </c>
      <c r="J389" s="93">
        <v>972942.3</v>
      </c>
      <c r="K389" s="93">
        <v>3286430.09</v>
      </c>
      <c r="L389" s="93">
        <f t="shared" ref="L389:L393" si="26">J389-I389</f>
        <v>972942.3</v>
      </c>
    </row>
    <row r="390" spans="1:12" ht="9.9" customHeight="1" x14ac:dyDescent="0.3">
      <c r="A390" s="57" t="s">
        <v>1040</v>
      </c>
      <c r="B390" s="62" t="s">
        <v>372</v>
      </c>
      <c r="C390" s="63"/>
      <c r="D390" s="58" t="s">
        <v>1038</v>
      </c>
      <c r="E390" s="59"/>
      <c r="F390" s="59"/>
      <c r="G390" s="59"/>
      <c r="H390" s="93">
        <v>2313487.79</v>
      </c>
      <c r="I390" s="93">
        <v>0</v>
      </c>
      <c r="J390" s="93">
        <v>972942.3</v>
      </c>
      <c r="K390" s="93">
        <v>3286430.09</v>
      </c>
      <c r="L390" s="93">
        <f t="shared" si="26"/>
        <v>972942.3</v>
      </c>
    </row>
    <row r="391" spans="1:12" ht="9.9" customHeight="1" x14ac:dyDescent="0.3">
      <c r="A391" s="57" t="s">
        <v>1041</v>
      </c>
      <c r="B391" s="62" t="s">
        <v>372</v>
      </c>
      <c r="C391" s="63"/>
      <c r="D391" s="63"/>
      <c r="E391" s="58" t="s">
        <v>1042</v>
      </c>
      <c r="F391" s="59"/>
      <c r="G391" s="59"/>
      <c r="H391" s="93">
        <v>2057824.16</v>
      </c>
      <c r="I391" s="93">
        <v>0</v>
      </c>
      <c r="J391" s="93">
        <v>893978.75</v>
      </c>
      <c r="K391" s="93">
        <v>2951802.91</v>
      </c>
      <c r="L391" s="93">
        <f t="shared" si="26"/>
        <v>893978.75</v>
      </c>
    </row>
    <row r="392" spans="1:12" ht="9.9" customHeight="1" x14ac:dyDescent="0.3">
      <c r="A392" s="57" t="s">
        <v>1043</v>
      </c>
      <c r="B392" s="62" t="s">
        <v>372</v>
      </c>
      <c r="C392" s="63"/>
      <c r="D392" s="63"/>
      <c r="E392" s="63"/>
      <c r="F392" s="58" t="s">
        <v>1042</v>
      </c>
      <c r="G392" s="59"/>
      <c r="H392" s="93">
        <v>2057824.16</v>
      </c>
      <c r="I392" s="93">
        <v>0</v>
      </c>
      <c r="J392" s="93">
        <v>893978.75</v>
      </c>
      <c r="K392" s="93">
        <v>2951802.91</v>
      </c>
      <c r="L392" s="93">
        <f t="shared" si="26"/>
        <v>893978.75</v>
      </c>
    </row>
    <row r="393" spans="1:12" ht="9.9" customHeight="1" x14ac:dyDescent="0.3">
      <c r="A393" s="64" t="s">
        <v>1044</v>
      </c>
      <c r="B393" s="62" t="s">
        <v>372</v>
      </c>
      <c r="C393" s="63"/>
      <c r="D393" s="63"/>
      <c r="E393" s="63"/>
      <c r="F393" s="63"/>
      <c r="G393" s="65" t="s">
        <v>666</v>
      </c>
      <c r="H393" s="94">
        <v>2057824.16</v>
      </c>
      <c r="I393" s="94">
        <v>0</v>
      </c>
      <c r="J393" s="94">
        <v>893978.75</v>
      </c>
      <c r="K393" s="94">
        <v>2951802.91</v>
      </c>
      <c r="L393" s="94">
        <f t="shared" si="26"/>
        <v>893978.75</v>
      </c>
    </row>
    <row r="394" spans="1:12" ht="9.9" customHeight="1" x14ac:dyDescent="0.3">
      <c r="A394" s="67" t="s">
        <v>372</v>
      </c>
      <c r="B394" s="62" t="s">
        <v>372</v>
      </c>
      <c r="C394" s="63"/>
      <c r="D394" s="63"/>
      <c r="E394" s="63"/>
      <c r="F394" s="63"/>
      <c r="G394" s="68" t="s">
        <v>372</v>
      </c>
      <c r="H394" s="95"/>
      <c r="I394" s="95"/>
      <c r="J394" s="95"/>
      <c r="K394" s="95"/>
      <c r="L394" s="95"/>
    </row>
    <row r="395" spans="1:12" ht="9.9" customHeight="1" x14ac:dyDescent="0.3">
      <c r="A395" s="57" t="s">
        <v>1045</v>
      </c>
      <c r="B395" s="62" t="s">
        <v>372</v>
      </c>
      <c r="C395" s="63"/>
      <c r="D395" s="63"/>
      <c r="E395" s="58" t="s">
        <v>1046</v>
      </c>
      <c r="F395" s="59"/>
      <c r="G395" s="59"/>
      <c r="H395" s="93">
        <v>175343.18</v>
      </c>
      <c r="I395" s="93">
        <v>0</v>
      </c>
      <c r="J395" s="93">
        <v>27625.35</v>
      </c>
      <c r="K395" s="93">
        <v>202968.53</v>
      </c>
      <c r="L395" s="93">
        <f t="shared" ref="L395:L399" si="27">J395-I395</f>
        <v>27625.35</v>
      </c>
    </row>
    <row r="396" spans="1:12" ht="9.9" customHeight="1" x14ac:dyDescent="0.3">
      <c r="A396" s="57" t="s">
        <v>1047</v>
      </c>
      <c r="B396" s="62" t="s">
        <v>372</v>
      </c>
      <c r="C396" s="63"/>
      <c r="D396" s="63"/>
      <c r="E396" s="63"/>
      <c r="F396" s="58" t="s">
        <v>1048</v>
      </c>
      <c r="G396" s="59"/>
      <c r="H396" s="93">
        <v>9453.93</v>
      </c>
      <c r="I396" s="93">
        <v>0</v>
      </c>
      <c r="J396" s="93">
        <v>500</v>
      </c>
      <c r="K396" s="93">
        <v>9953.93</v>
      </c>
      <c r="L396" s="93">
        <f t="shared" si="27"/>
        <v>500</v>
      </c>
    </row>
    <row r="397" spans="1:12" ht="9.9" customHeight="1" x14ac:dyDescent="0.3">
      <c r="A397" s="64" t="s">
        <v>1049</v>
      </c>
      <c r="B397" s="62" t="s">
        <v>372</v>
      </c>
      <c r="C397" s="63"/>
      <c r="D397" s="63"/>
      <c r="E397" s="63"/>
      <c r="F397" s="63"/>
      <c r="G397" s="65" t="s">
        <v>879</v>
      </c>
      <c r="H397" s="94">
        <v>1000</v>
      </c>
      <c r="I397" s="94">
        <v>0</v>
      </c>
      <c r="J397" s="94">
        <v>500</v>
      </c>
      <c r="K397" s="94">
        <v>1500</v>
      </c>
      <c r="L397" s="94">
        <f t="shared" si="27"/>
        <v>500</v>
      </c>
    </row>
    <row r="398" spans="1:12" ht="9.9" customHeight="1" x14ac:dyDescent="0.3">
      <c r="A398" s="64" t="s">
        <v>1050</v>
      </c>
      <c r="B398" s="62" t="s">
        <v>372</v>
      </c>
      <c r="C398" s="63"/>
      <c r="D398" s="63"/>
      <c r="E398" s="63"/>
      <c r="F398" s="63"/>
      <c r="G398" s="65" t="s">
        <v>1051</v>
      </c>
      <c r="H398" s="94">
        <v>353.93</v>
      </c>
      <c r="I398" s="94">
        <v>0</v>
      </c>
      <c r="J398" s="94">
        <v>0</v>
      </c>
      <c r="K398" s="94">
        <v>353.93</v>
      </c>
      <c r="L398" s="94">
        <f t="shared" si="27"/>
        <v>0</v>
      </c>
    </row>
    <row r="399" spans="1:12" ht="9.9" customHeight="1" x14ac:dyDescent="0.3">
      <c r="A399" s="64" t="s">
        <v>1054</v>
      </c>
      <c r="B399" s="62" t="s">
        <v>372</v>
      </c>
      <c r="C399" s="63"/>
      <c r="D399" s="63"/>
      <c r="E399" s="63"/>
      <c r="F399" s="63"/>
      <c r="G399" s="65" t="s">
        <v>1091</v>
      </c>
      <c r="H399" s="94">
        <v>8100</v>
      </c>
      <c r="I399" s="94">
        <v>0</v>
      </c>
      <c r="J399" s="94">
        <v>0</v>
      </c>
      <c r="K399" s="94">
        <v>8100</v>
      </c>
      <c r="L399" s="94">
        <f t="shared" si="27"/>
        <v>0</v>
      </c>
    </row>
    <row r="400" spans="1:12" ht="9.9" customHeight="1" x14ac:dyDescent="0.3">
      <c r="A400" s="67" t="s">
        <v>372</v>
      </c>
      <c r="B400" s="62" t="s">
        <v>372</v>
      </c>
      <c r="C400" s="63"/>
      <c r="D400" s="63"/>
      <c r="E400" s="63"/>
      <c r="F400" s="63"/>
      <c r="G400" s="68" t="s">
        <v>372</v>
      </c>
      <c r="H400" s="95"/>
      <c r="I400" s="95"/>
      <c r="J400" s="95"/>
      <c r="K400" s="95"/>
      <c r="L400" s="95"/>
    </row>
    <row r="401" spans="1:12" ht="9.9" customHeight="1" x14ac:dyDescent="0.3">
      <c r="A401" s="57" t="s">
        <v>1056</v>
      </c>
      <c r="B401" s="62" t="s">
        <v>372</v>
      </c>
      <c r="C401" s="63"/>
      <c r="D401" s="63"/>
      <c r="E401" s="63"/>
      <c r="F401" s="58" t="s">
        <v>1057</v>
      </c>
      <c r="G401" s="59"/>
      <c r="H401" s="93">
        <v>38650</v>
      </c>
      <c r="I401" s="93">
        <v>0</v>
      </c>
      <c r="J401" s="93">
        <v>1070</v>
      </c>
      <c r="K401" s="93">
        <v>39720</v>
      </c>
      <c r="L401" s="93">
        <f t="shared" ref="L401:L402" si="28">J401-I401</f>
        <v>1070</v>
      </c>
    </row>
    <row r="402" spans="1:12" ht="9.9" customHeight="1" x14ac:dyDescent="0.3">
      <c r="A402" s="64" t="s">
        <v>1058</v>
      </c>
      <c r="B402" s="62" t="s">
        <v>372</v>
      </c>
      <c r="C402" s="63"/>
      <c r="D402" s="63"/>
      <c r="E402" s="63"/>
      <c r="F402" s="63"/>
      <c r="G402" s="65" t="s">
        <v>1059</v>
      </c>
      <c r="H402" s="94">
        <v>38650</v>
      </c>
      <c r="I402" s="94">
        <v>0</v>
      </c>
      <c r="J402" s="94">
        <v>1070</v>
      </c>
      <c r="K402" s="94">
        <v>39720</v>
      </c>
      <c r="L402" s="94">
        <f t="shared" si="28"/>
        <v>1070</v>
      </c>
    </row>
    <row r="403" spans="1:12" ht="9.9" customHeight="1" x14ac:dyDescent="0.3">
      <c r="A403" s="67" t="s">
        <v>372</v>
      </c>
      <c r="B403" s="62" t="s">
        <v>372</v>
      </c>
      <c r="C403" s="63"/>
      <c r="D403" s="63"/>
      <c r="E403" s="63"/>
      <c r="F403" s="63"/>
      <c r="G403" s="68" t="s">
        <v>372</v>
      </c>
      <c r="H403" s="95"/>
      <c r="I403" s="95"/>
      <c r="J403" s="95"/>
      <c r="K403" s="95"/>
      <c r="L403" s="95"/>
    </row>
    <row r="404" spans="1:12" ht="9.9" customHeight="1" x14ac:dyDescent="0.3">
      <c r="A404" s="57" t="s">
        <v>1060</v>
      </c>
      <c r="B404" s="62" t="s">
        <v>372</v>
      </c>
      <c r="C404" s="63"/>
      <c r="D404" s="63"/>
      <c r="E404" s="63"/>
      <c r="F404" s="58" t="s">
        <v>1061</v>
      </c>
      <c r="G404" s="59"/>
      <c r="H404" s="93">
        <v>127239.25</v>
      </c>
      <c r="I404" s="93">
        <v>0</v>
      </c>
      <c r="J404" s="93">
        <v>26055.35</v>
      </c>
      <c r="K404" s="93">
        <v>153294.6</v>
      </c>
      <c r="L404" s="93">
        <f t="shared" ref="L404:L405" si="29">J404-I404</f>
        <v>26055.35</v>
      </c>
    </row>
    <row r="405" spans="1:12" ht="9.9" customHeight="1" x14ac:dyDescent="0.3">
      <c r="A405" s="64" t="s">
        <v>1062</v>
      </c>
      <c r="B405" s="62" t="s">
        <v>372</v>
      </c>
      <c r="C405" s="63"/>
      <c r="D405" s="63"/>
      <c r="E405" s="63"/>
      <c r="F405" s="63"/>
      <c r="G405" s="65" t="s">
        <v>1063</v>
      </c>
      <c r="H405" s="94">
        <v>127239.25</v>
      </c>
      <c r="I405" s="94">
        <v>0</v>
      </c>
      <c r="J405" s="94">
        <v>26055.35</v>
      </c>
      <c r="K405" s="94">
        <v>153294.6</v>
      </c>
      <c r="L405" s="94">
        <f t="shared" si="29"/>
        <v>26055.35</v>
      </c>
    </row>
    <row r="406" spans="1:12" ht="9.9" customHeight="1" x14ac:dyDescent="0.3">
      <c r="A406" s="67" t="s">
        <v>372</v>
      </c>
      <c r="B406" s="62" t="s">
        <v>372</v>
      </c>
      <c r="C406" s="63"/>
      <c r="D406" s="63"/>
      <c r="E406" s="63"/>
      <c r="F406" s="63"/>
      <c r="G406" s="68" t="s">
        <v>372</v>
      </c>
      <c r="H406" s="95"/>
      <c r="I406" s="95"/>
      <c r="J406" s="95"/>
      <c r="K406" s="95"/>
      <c r="L406" s="95"/>
    </row>
    <row r="407" spans="1:12" ht="9.9" customHeight="1" x14ac:dyDescent="0.3">
      <c r="A407" s="57" t="s">
        <v>1064</v>
      </c>
      <c r="B407" s="62" t="s">
        <v>372</v>
      </c>
      <c r="C407" s="63"/>
      <c r="D407" s="63"/>
      <c r="E407" s="58" t="s">
        <v>1065</v>
      </c>
      <c r="F407" s="59"/>
      <c r="G407" s="59"/>
      <c r="H407" s="93">
        <v>31742.63</v>
      </c>
      <c r="I407" s="93">
        <v>0</v>
      </c>
      <c r="J407" s="93">
        <v>27420.02</v>
      </c>
      <c r="K407" s="93">
        <v>59162.65</v>
      </c>
      <c r="L407" s="93">
        <f t="shared" ref="L407:L410" si="30">J407-I407</f>
        <v>27420.02</v>
      </c>
    </row>
    <row r="408" spans="1:12" ht="9.9" customHeight="1" x14ac:dyDescent="0.3">
      <c r="A408" s="57" t="s">
        <v>1066</v>
      </c>
      <c r="B408" s="62" t="s">
        <v>372</v>
      </c>
      <c r="C408" s="63"/>
      <c r="D408" s="63"/>
      <c r="E408" s="63"/>
      <c r="F408" s="58" t="s">
        <v>1065</v>
      </c>
      <c r="G408" s="59"/>
      <c r="H408" s="93">
        <v>31742.63</v>
      </c>
      <c r="I408" s="93">
        <v>0</v>
      </c>
      <c r="J408" s="93">
        <v>27420.02</v>
      </c>
      <c r="K408" s="93">
        <v>59162.65</v>
      </c>
      <c r="L408" s="93">
        <f t="shared" si="30"/>
        <v>27420.02</v>
      </c>
    </row>
    <row r="409" spans="1:12" ht="9.9" customHeight="1" x14ac:dyDescent="0.3">
      <c r="A409" s="64" t="s">
        <v>1067</v>
      </c>
      <c r="B409" s="62" t="s">
        <v>372</v>
      </c>
      <c r="C409" s="63"/>
      <c r="D409" s="63"/>
      <c r="E409" s="63"/>
      <c r="F409" s="63"/>
      <c r="G409" s="65" t="s">
        <v>1068</v>
      </c>
      <c r="H409" s="94">
        <v>31662.080000000002</v>
      </c>
      <c r="I409" s="94">
        <v>0</v>
      </c>
      <c r="J409" s="94">
        <v>27412.12</v>
      </c>
      <c r="K409" s="94">
        <v>59074.2</v>
      </c>
      <c r="L409" s="94">
        <f t="shared" si="30"/>
        <v>27412.12</v>
      </c>
    </row>
    <row r="410" spans="1:12" ht="9.9" customHeight="1" x14ac:dyDescent="0.3">
      <c r="A410" s="64" t="s">
        <v>1069</v>
      </c>
      <c r="B410" s="62" t="s">
        <v>372</v>
      </c>
      <c r="C410" s="63"/>
      <c r="D410" s="63"/>
      <c r="E410" s="63"/>
      <c r="F410" s="63"/>
      <c r="G410" s="65" t="s">
        <v>1070</v>
      </c>
      <c r="H410" s="94">
        <v>80.55</v>
      </c>
      <c r="I410" s="94">
        <v>0</v>
      </c>
      <c r="J410" s="94">
        <v>7.9</v>
      </c>
      <c r="K410" s="94">
        <v>88.45</v>
      </c>
      <c r="L410" s="94">
        <f t="shared" si="30"/>
        <v>7.9</v>
      </c>
    </row>
    <row r="411" spans="1:12" ht="9.9" customHeight="1" x14ac:dyDescent="0.3">
      <c r="A411" s="67" t="s">
        <v>372</v>
      </c>
      <c r="B411" s="62" t="s">
        <v>372</v>
      </c>
      <c r="C411" s="63"/>
      <c r="D411" s="63"/>
      <c r="E411" s="63"/>
      <c r="F411" s="63"/>
      <c r="G411" s="68" t="s">
        <v>372</v>
      </c>
      <c r="H411" s="95"/>
      <c r="I411" s="95"/>
      <c r="J411" s="95"/>
      <c r="K411" s="95"/>
      <c r="L411" s="95"/>
    </row>
    <row r="412" spans="1:12" ht="9.9" customHeight="1" x14ac:dyDescent="0.3">
      <c r="A412" s="57" t="s">
        <v>1073</v>
      </c>
      <c r="B412" s="62" t="s">
        <v>372</v>
      </c>
      <c r="C412" s="63"/>
      <c r="D412" s="63"/>
      <c r="E412" s="58" t="s">
        <v>1074</v>
      </c>
      <c r="F412" s="59"/>
      <c r="G412" s="59"/>
      <c r="H412" s="93">
        <v>27.06</v>
      </c>
      <c r="I412" s="93">
        <v>0</v>
      </c>
      <c r="J412" s="93">
        <v>0</v>
      </c>
      <c r="K412" s="93">
        <v>27.06</v>
      </c>
      <c r="L412" s="93">
        <f t="shared" ref="L412:L414" si="31">J412-I412</f>
        <v>0</v>
      </c>
    </row>
    <row r="413" spans="1:12" ht="9.9" customHeight="1" x14ac:dyDescent="0.3">
      <c r="A413" s="57" t="s">
        <v>1075</v>
      </c>
      <c r="B413" s="62" t="s">
        <v>372</v>
      </c>
      <c r="C413" s="63"/>
      <c r="D413" s="63"/>
      <c r="E413" s="63"/>
      <c r="F413" s="58" t="s">
        <v>1076</v>
      </c>
      <c r="G413" s="59"/>
      <c r="H413" s="93">
        <v>27.06</v>
      </c>
      <c r="I413" s="93">
        <v>0</v>
      </c>
      <c r="J413" s="93">
        <v>0</v>
      </c>
      <c r="K413" s="93">
        <v>27.06</v>
      </c>
      <c r="L413" s="93">
        <f t="shared" si="31"/>
        <v>0</v>
      </c>
    </row>
    <row r="414" spans="1:12" ht="9.9" customHeight="1" x14ac:dyDescent="0.3">
      <c r="A414" s="64" t="s">
        <v>1077</v>
      </c>
      <c r="B414" s="62" t="s">
        <v>372</v>
      </c>
      <c r="C414" s="63"/>
      <c r="D414" s="63"/>
      <c r="E414" s="63"/>
      <c r="F414" s="63"/>
      <c r="G414" s="65" t="s">
        <v>1078</v>
      </c>
      <c r="H414" s="94">
        <v>27.06</v>
      </c>
      <c r="I414" s="94">
        <v>0</v>
      </c>
      <c r="J414" s="94">
        <v>0</v>
      </c>
      <c r="K414" s="94">
        <v>27.06</v>
      </c>
      <c r="L414" s="94">
        <f t="shared" si="31"/>
        <v>0</v>
      </c>
    </row>
    <row r="415" spans="1:12" ht="9.9" customHeight="1" x14ac:dyDescent="0.3">
      <c r="A415" s="67" t="s">
        <v>372</v>
      </c>
      <c r="B415" s="62" t="s">
        <v>372</v>
      </c>
      <c r="C415" s="63"/>
      <c r="D415" s="63"/>
      <c r="E415" s="63"/>
      <c r="F415" s="63"/>
      <c r="G415" s="68" t="s">
        <v>372</v>
      </c>
      <c r="H415" s="95"/>
      <c r="I415" s="95"/>
      <c r="J415" s="95"/>
      <c r="K415" s="95"/>
      <c r="L415" s="95"/>
    </row>
    <row r="416" spans="1:12" ht="9.9" customHeight="1" x14ac:dyDescent="0.3">
      <c r="A416" s="57" t="s">
        <v>1079</v>
      </c>
      <c r="B416" s="62" t="s">
        <v>372</v>
      </c>
      <c r="C416" s="63"/>
      <c r="D416" s="63"/>
      <c r="E416" s="58" t="s">
        <v>1080</v>
      </c>
      <c r="F416" s="59"/>
      <c r="G416" s="59"/>
      <c r="H416" s="93">
        <v>159.30000000000001</v>
      </c>
      <c r="I416" s="93">
        <v>0</v>
      </c>
      <c r="J416" s="93">
        <v>0</v>
      </c>
      <c r="K416" s="93">
        <v>159.30000000000001</v>
      </c>
      <c r="L416" s="93">
        <f t="shared" ref="L416:L418" si="32">J416-I416</f>
        <v>0</v>
      </c>
    </row>
    <row r="417" spans="1:12" ht="9.9" customHeight="1" x14ac:dyDescent="0.3">
      <c r="A417" s="57" t="s">
        <v>1081</v>
      </c>
      <c r="B417" s="62" t="s">
        <v>372</v>
      </c>
      <c r="C417" s="63"/>
      <c r="D417" s="63"/>
      <c r="E417" s="63"/>
      <c r="F417" s="58" t="s">
        <v>1080</v>
      </c>
      <c r="G417" s="59"/>
      <c r="H417" s="93">
        <v>159.30000000000001</v>
      </c>
      <c r="I417" s="93">
        <v>0</v>
      </c>
      <c r="J417" s="93">
        <v>0</v>
      </c>
      <c r="K417" s="93">
        <v>159.30000000000001</v>
      </c>
      <c r="L417" s="93">
        <f t="shared" si="32"/>
        <v>0</v>
      </c>
    </row>
    <row r="418" spans="1:12" ht="9.9" customHeight="1" x14ac:dyDescent="0.3">
      <c r="A418" s="64" t="s">
        <v>1082</v>
      </c>
      <c r="B418" s="62" t="s">
        <v>372</v>
      </c>
      <c r="C418" s="63"/>
      <c r="D418" s="63"/>
      <c r="E418" s="63"/>
      <c r="F418" s="63"/>
      <c r="G418" s="65" t="s">
        <v>1083</v>
      </c>
      <c r="H418" s="94">
        <v>159.30000000000001</v>
      </c>
      <c r="I418" s="94">
        <v>0</v>
      </c>
      <c r="J418" s="94">
        <v>0</v>
      </c>
      <c r="K418" s="94">
        <v>159.30000000000001</v>
      </c>
      <c r="L418" s="94">
        <f t="shared" si="32"/>
        <v>0</v>
      </c>
    </row>
    <row r="419" spans="1:12" ht="9.9" customHeight="1" x14ac:dyDescent="0.3">
      <c r="A419" s="67" t="s">
        <v>372</v>
      </c>
      <c r="B419" s="62" t="s">
        <v>372</v>
      </c>
      <c r="C419" s="63"/>
      <c r="D419" s="63"/>
      <c r="E419" s="63"/>
      <c r="F419" s="63"/>
      <c r="G419" s="68" t="s">
        <v>372</v>
      </c>
      <c r="H419" s="95"/>
      <c r="I419" s="95"/>
      <c r="J419" s="95"/>
      <c r="K419" s="95"/>
      <c r="L419" s="95"/>
    </row>
    <row r="420" spans="1:12" ht="9.9" customHeight="1" x14ac:dyDescent="0.3">
      <c r="A420" s="57" t="s">
        <v>1084</v>
      </c>
      <c r="B420" s="62" t="s">
        <v>372</v>
      </c>
      <c r="C420" s="63"/>
      <c r="D420" s="63"/>
      <c r="E420" s="58" t="s">
        <v>1027</v>
      </c>
      <c r="F420" s="59"/>
      <c r="G420" s="59"/>
      <c r="H420" s="93">
        <v>48391.46</v>
      </c>
      <c r="I420" s="93">
        <v>0</v>
      </c>
      <c r="J420" s="93">
        <v>23918.18</v>
      </c>
      <c r="K420" s="93">
        <v>72309.64</v>
      </c>
      <c r="L420" s="93">
        <f t="shared" ref="L420:L422" si="33">J420-I420</f>
        <v>23918.18</v>
      </c>
    </row>
    <row r="421" spans="1:12" ht="9.9" customHeight="1" x14ac:dyDescent="0.3">
      <c r="A421" s="57" t="s">
        <v>1085</v>
      </c>
      <c r="B421" s="62" t="s">
        <v>372</v>
      </c>
      <c r="C421" s="63"/>
      <c r="D421" s="63"/>
      <c r="E421" s="63"/>
      <c r="F421" s="58" t="s">
        <v>1027</v>
      </c>
      <c r="G421" s="59"/>
      <c r="H421" s="93">
        <v>48391.46</v>
      </c>
      <c r="I421" s="93">
        <v>0</v>
      </c>
      <c r="J421" s="93">
        <v>23918.18</v>
      </c>
      <c r="K421" s="93">
        <v>72309.64</v>
      </c>
      <c r="L421" s="93">
        <f t="shared" si="33"/>
        <v>23918.18</v>
      </c>
    </row>
    <row r="422" spans="1:12" ht="9.9" customHeight="1" x14ac:dyDescent="0.3">
      <c r="A422" s="64" t="s">
        <v>1086</v>
      </c>
      <c r="B422" s="62" t="s">
        <v>372</v>
      </c>
      <c r="C422" s="63"/>
      <c r="D422" s="63"/>
      <c r="E422" s="63"/>
      <c r="F422" s="63"/>
      <c r="G422" s="65" t="s">
        <v>1032</v>
      </c>
      <c r="H422" s="94">
        <v>48391.46</v>
      </c>
      <c r="I422" s="94">
        <v>0</v>
      </c>
      <c r="J422" s="94">
        <v>23918.18</v>
      </c>
      <c r="K422" s="94">
        <v>72309.64</v>
      </c>
      <c r="L422" s="94">
        <f t="shared" si="33"/>
        <v>23918.18</v>
      </c>
    </row>
  </sheetData>
  <pageMargins left="0.3611111111111111" right="0.3611111111111111" top="0.3611111111111111" bottom="0.3611111111111111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415"/>
  <sheetViews>
    <sheetView zoomScale="130" zoomScaleNormal="130" workbookViewId="0">
      <selection activeCell="L60" sqref="L60:L63"/>
    </sheetView>
  </sheetViews>
  <sheetFormatPr defaultRowHeight="14.4" x14ac:dyDescent="0.3"/>
  <cols>
    <col min="1" max="1" width="11.6640625" style="73" bestFit="1" customWidth="1"/>
    <col min="2" max="2" width="2.33203125" style="85" customWidth="1"/>
    <col min="3" max="6" width="1.33203125" style="85" customWidth="1"/>
    <col min="7" max="7" width="0.88671875" style="85" customWidth="1"/>
    <col min="8" max="8" width="33.33203125" style="85" customWidth="1"/>
    <col min="9" max="9" width="12.33203125" style="73" bestFit="1" customWidth="1"/>
    <col min="10" max="11" width="11.44140625" style="73" bestFit="1" customWidth="1"/>
    <col min="12" max="12" width="12.33203125" style="73" bestFit="1" customWidth="1"/>
    <col min="13" max="13" width="10.5546875" style="73" bestFit="1" customWidth="1"/>
    <col min="14" max="253" width="9.109375" style="73"/>
    <col min="254" max="254" width="11.6640625" style="73" bestFit="1" customWidth="1"/>
    <col min="255" max="255" width="2.33203125" style="73" customWidth="1"/>
    <col min="256" max="259" width="1.33203125" style="73" customWidth="1"/>
    <col min="260" max="260" width="0.88671875" style="73" customWidth="1"/>
    <col min="261" max="261" width="15.44140625" style="73" customWidth="1"/>
    <col min="262" max="262" width="0.88671875" style="73" customWidth="1"/>
    <col min="263" max="263" width="12.5546875" style="73" customWidth="1"/>
    <col min="264" max="264" width="4.44140625" style="73" customWidth="1"/>
    <col min="265" max="265" width="12.33203125" style="73" bestFit="1" customWidth="1"/>
    <col min="266" max="267" width="11.44140625" style="73" bestFit="1" customWidth="1"/>
    <col min="268" max="268" width="12.33203125" style="73" bestFit="1" customWidth="1"/>
    <col min="269" max="269" width="10.5546875" style="73" bestFit="1" customWidth="1"/>
    <col min="270" max="509" width="9.109375" style="73"/>
    <col min="510" max="510" width="11.6640625" style="73" bestFit="1" customWidth="1"/>
    <col min="511" max="511" width="2.33203125" style="73" customWidth="1"/>
    <col min="512" max="515" width="1.33203125" style="73" customWidth="1"/>
    <col min="516" max="516" width="0.88671875" style="73" customWidth="1"/>
    <col min="517" max="517" width="15.44140625" style="73" customWidth="1"/>
    <col min="518" max="518" width="0.88671875" style="73" customWidth="1"/>
    <col min="519" max="519" width="12.5546875" style="73" customWidth="1"/>
    <col min="520" max="520" width="4.44140625" style="73" customWidth="1"/>
    <col min="521" max="521" width="12.33203125" style="73" bestFit="1" customWidth="1"/>
    <col min="522" max="523" width="11.44140625" style="73" bestFit="1" customWidth="1"/>
    <col min="524" max="524" width="12.33203125" style="73" bestFit="1" customWidth="1"/>
    <col min="525" max="525" width="10.5546875" style="73" bestFit="1" customWidth="1"/>
    <col min="526" max="765" width="9.109375" style="73"/>
    <col min="766" max="766" width="11.6640625" style="73" bestFit="1" customWidth="1"/>
    <col min="767" max="767" width="2.33203125" style="73" customWidth="1"/>
    <col min="768" max="771" width="1.33203125" style="73" customWidth="1"/>
    <col min="772" max="772" width="0.88671875" style="73" customWidth="1"/>
    <col min="773" max="773" width="15.44140625" style="73" customWidth="1"/>
    <col min="774" max="774" width="0.88671875" style="73" customWidth="1"/>
    <col min="775" max="775" width="12.5546875" style="73" customWidth="1"/>
    <col min="776" max="776" width="4.44140625" style="73" customWidth="1"/>
    <col min="777" max="777" width="12.33203125" style="73" bestFit="1" customWidth="1"/>
    <col min="778" max="779" width="11.44140625" style="73" bestFit="1" customWidth="1"/>
    <col min="780" max="780" width="12.33203125" style="73" bestFit="1" customWidth="1"/>
    <col min="781" max="781" width="10.5546875" style="73" bestFit="1" customWidth="1"/>
    <col min="782" max="1021" width="9.109375" style="73"/>
    <col min="1022" max="1022" width="11.6640625" style="73" bestFit="1" customWidth="1"/>
    <col min="1023" max="1023" width="2.33203125" style="73" customWidth="1"/>
    <col min="1024" max="1027" width="1.33203125" style="73" customWidth="1"/>
    <col min="1028" max="1028" width="0.88671875" style="73" customWidth="1"/>
    <col min="1029" max="1029" width="15.44140625" style="73" customWidth="1"/>
    <col min="1030" max="1030" width="0.88671875" style="73" customWidth="1"/>
    <col min="1031" max="1031" width="12.5546875" style="73" customWidth="1"/>
    <col min="1032" max="1032" width="4.44140625" style="73" customWidth="1"/>
    <col min="1033" max="1033" width="12.33203125" style="73" bestFit="1" customWidth="1"/>
    <col min="1034" max="1035" width="11.44140625" style="73" bestFit="1" customWidth="1"/>
    <col min="1036" max="1036" width="12.33203125" style="73" bestFit="1" customWidth="1"/>
    <col min="1037" max="1037" width="10.5546875" style="73" bestFit="1" customWidth="1"/>
    <col min="1038" max="1277" width="9.109375" style="73"/>
    <col min="1278" max="1278" width="11.6640625" style="73" bestFit="1" customWidth="1"/>
    <col min="1279" max="1279" width="2.33203125" style="73" customWidth="1"/>
    <col min="1280" max="1283" width="1.33203125" style="73" customWidth="1"/>
    <col min="1284" max="1284" width="0.88671875" style="73" customWidth="1"/>
    <col min="1285" max="1285" width="15.44140625" style="73" customWidth="1"/>
    <col min="1286" max="1286" width="0.88671875" style="73" customWidth="1"/>
    <col min="1287" max="1287" width="12.5546875" style="73" customWidth="1"/>
    <col min="1288" max="1288" width="4.44140625" style="73" customWidth="1"/>
    <col min="1289" max="1289" width="12.33203125" style="73" bestFit="1" customWidth="1"/>
    <col min="1290" max="1291" width="11.44140625" style="73" bestFit="1" customWidth="1"/>
    <col min="1292" max="1292" width="12.33203125" style="73" bestFit="1" customWidth="1"/>
    <col min="1293" max="1293" width="10.5546875" style="73" bestFit="1" customWidth="1"/>
    <col min="1294" max="1533" width="9.109375" style="73"/>
    <col min="1534" max="1534" width="11.6640625" style="73" bestFit="1" customWidth="1"/>
    <col min="1535" max="1535" width="2.33203125" style="73" customWidth="1"/>
    <col min="1536" max="1539" width="1.33203125" style="73" customWidth="1"/>
    <col min="1540" max="1540" width="0.88671875" style="73" customWidth="1"/>
    <col min="1541" max="1541" width="15.44140625" style="73" customWidth="1"/>
    <col min="1542" max="1542" width="0.88671875" style="73" customWidth="1"/>
    <col min="1543" max="1543" width="12.5546875" style="73" customWidth="1"/>
    <col min="1544" max="1544" width="4.44140625" style="73" customWidth="1"/>
    <col min="1545" max="1545" width="12.33203125" style="73" bestFit="1" customWidth="1"/>
    <col min="1546" max="1547" width="11.44140625" style="73" bestFit="1" customWidth="1"/>
    <col min="1548" max="1548" width="12.33203125" style="73" bestFit="1" customWidth="1"/>
    <col min="1549" max="1549" width="10.5546875" style="73" bestFit="1" customWidth="1"/>
    <col min="1550" max="1789" width="9.109375" style="73"/>
    <col min="1790" max="1790" width="11.6640625" style="73" bestFit="1" customWidth="1"/>
    <col min="1791" max="1791" width="2.33203125" style="73" customWidth="1"/>
    <col min="1792" max="1795" width="1.33203125" style="73" customWidth="1"/>
    <col min="1796" max="1796" width="0.88671875" style="73" customWidth="1"/>
    <col min="1797" max="1797" width="15.44140625" style="73" customWidth="1"/>
    <col min="1798" max="1798" width="0.88671875" style="73" customWidth="1"/>
    <col min="1799" max="1799" width="12.5546875" style="73" customWidth="1"/>
    <col min="1800" max="1800" width="4.44140625" style="73" customWidth="1"/>
    <col min="1801" max="1801" width="12.33203125" style="73" bestFit="1" customWidth="1"/>
    <col min="1802" max="1803" width="11.44140625" style="73" bestFit="1" customWidth="1"/>
    <col min="1804" max="1804" width="12.33203125" style="73" bestFit="1" customWidth="1"/>
    <col min="1805" max="1805" width="10.5546875" style="73" bestFit="1" customWidth="1"/>
    <col min="1806" max="2045" width="9.109375" style="73"/>
    <col min="2046" max="2046" width="11.6640625" style="73" bestFit="1" customWidth="1"/>
    <col min="2047" max="2047" width="2.33203125" style="73" customWidth="1"/>
    <col min="2048" max="2051" width="1.33203125" style="73" customWidth="1"/>
    <col min="2052" max="2052" width="0.88671875" style="73" customWidth="1"/>
    <col min="2053" max="2053" width="15.44140625" style="73" customWidth="1"/>
    <col min="2054" max="2054" width="0.88671875" style="73" customWidth="1"/>
    <col min="2055" max="2055" width="12.5546875" style="73" customWidth="1"/>
    <col min="2056" max="2056" width="4.44140625" style="73" customWidth="1"/>
    <col min="2057" max="2057" width="12.33203125" style="73" bestFit="1" customWidth="1"/>
    <col min="2058" max="2059" width="11.44140625" style="73" bestFit="1" customWidth="1"/>
    <col min="2060" max="2060" width="12.33203125" style="73" bestFit="1" customWidth="1"/>
    <col min="2061" max="2061" width="10.5546875" style="73" bestFit="1" customWidth="1"/>
    <col min="2062" max="2301" width="9.109375" style="73"/>
    <col min="2302" max="2302" width="11.6640625" style="73" bestFit="1" customWidth="1"/>
    <col min="2303" max="2303" width="2.33203125" style="73" customWidth="1"/>
    <col min="2304" max="2307" width="1.33203125" style="73" customWidth="1"/>
    <col min="2308" max="2308" width="0.88671875" style="73" customWidth="1"/>
    <col min="2309" max="2309" width="15.44140625" style="73" customWidth="1"/>
    <col min="2310" max="2310" width="0.88671875" style="73" customWidth="1"/>
    <col min="2311" max="2311" width="12.5546875" style="73" customWidth="1"/>
    <col min="2312" max="2312" width="4.44140625" style="73" customWidth="1"/>
    <col min="2313" max="2313" width="12.33203125" style="73" bestFit="1" customWidth="1"/>
    <col min="2314" max="2315" width="11.44140625" style="73" bestFit="1" customWidth="1"/>
    <col min="2316" max="2316" width="12.33203125" style="73" bestFit="1" customWidth="1"/>
    <col min="2317" max="2317" width="10.5546875" style="73" bestFit="1" customWidth="1"/>
    <col min="2318" max="2557" width="9.109375" style="73"/>
    <col min="2558" max="2558" width="11.6640625" style="73" bestFit="1" customWidth="1"/>
    <col min="2559" max="2559" width="2.33203125" style="73" customWidth="1"/>
    <col min="2560" max="2563" width="1.33203125" style="73" customWidth="1"/>
    <col min="2564" max="2564" width="0.88671875" style="73" customWidth="1"/>
    <col min="2565" max="2565" width="15.44140625" style="73" customWidth="1"/>
    <col min="2566" max="2566" width="0.88671875" style="73" customWidth="1"/>
    <col min="2567" max="2567" width="12.5546875" style="73" customWidth="1"/>
    <col min="2568" max="2568" width="4.44140625" style="73" customWidth="1"/>
    <col min="2569" max="2569" width="12.33203125" style="73" bestFit="1" customWidth="1"/>
    <col min="2570" max="2571" width="11.44140625" style="73" bestFit="1" customWidth="1"/>
    <col min="2572" max="2572" width="12.33203125" style="73" bestFit="1" customWidth="1"/>
    <col min="2573" max="2573" width="10.5546875" style="73" bestFit="1" customWidth="1"/>
    <col min="2574" max="2813" width="9.109375" style="73"/>
    <col min="2814" max="2814" width="11.6640625" style="73" bestFit="1" customWidth="1"/>
    <col min="2815" max="2815" width="2.33203125" style="73" customWidth="1"/>
    <col min="2816" max="2819" width="1.33203125" style="73" customWidth="1"/>
    <col min="2820" max="2820" width="0.88671875" style="73" customWidth="1"/>
    <col min="2821" max="2821" width="15.44140625" style="73" customWidth="1"/>
    <col min="2822" max="2822" width="0.88671875" style="73" customWidth="1"/>
    <col min="2823" max="2823" width="12.5546875" style="73" customWidth="1"/>
    <col min="2824" max="2824" width="4.44140625" style="73" customWidth="1"/>
    <col min="2825" max="2825" width="12.33203125" style="73" bestFit="1" customWidth="1"/>
    <col min="2826" max="2827" width="11.44140625" style="73" bestFit="1" customWidth="1"/>
    <col min="2828" max="2828" width="12.33203125" style="73" bestFit="1" customWidth="1"/>
    <col min="2829" max="2829" width="10.5546875" style="73" bestFit="1" customWidth="1"/>
    <col min="2830" max="3069" width="9.109375" style="73"/>
    <col min="3070" max="3070" width="11.6640625" style="73" bestFit="1" customWidth="1"/>
    <col min="3071" max="3071" width="2.33203125" style="73" customWidth="1"/>
    <col min="3072" max="3075" width="1.33203125" style="73" customWidth="1"/>
    <col min="3076" max="3076" width="0.88671875" style="73" customWidth="1"/>
    <col min="3077" max="3077" width="15.44140625" style="73" customWidth="1"/>
    <col min="3078" max="3078" width="0.88671875" style="73" customWidth="1"/>
    <col min="3079" max="3079" width="12.5546875" style="73" customWidth="1"/>
    <col min="3080" max="3080" width="4.44140625" style="73" customWidth="1"/>
    <col min="3081" max="3081" width="12.33203125" style="73" bestFit="1" customWidth="1"/>
    <col min="3082" max="3083" width="11.44140625" style="73" bestFit="1" customWidth="1"/>
    <col min="3084" max="3084" width="12.33203125" style="73" bestFit="1" customWidth="1"/>
    <col min="3085" max="3085" width="10.5546875" style="73" bestFit="1" customWidth="1"/>
    <col min="3086" max="3325" width="9.109375" style="73"/>
    <col min="3326" max="3326" width="11.6640625" style="73" bestFit="1" customWidth="1"/>
    <col min="3327" max="3327" width="2.33203125" style="73" customWidth="1"/>
    <col min="3328" max="3331" width="1.33203125" style="73" customWidth="1"/>
    <col min="3332" max="3332" width="0.88671875" style="73" customWidth="1"/>
    <col min="3333" max="3333" width="15.44140625" style="73" customWidth="1"/>
    <col min="3334" max="3334" width="0.88671875" style="73" customWidth="1"/>
    <col min="3335" max="3335" width="12.5546875" style="73" customWidth="1"/>
    <col min="3336" max="3336" width="4.44140625" style="73" customWidth="1"/>
    <col min="3337" max="3337" width="12.33203125" style="73" bestFit="1" customWidth="1"/>
    <col min="3338" max="3339" width="11.44140625" style="73" bestFit="1" customWidth="1"/>
    <col min="3340" max="3340" width="12.33203125" style="73" bestFit="1" customWidth="1"/>
    <col min="3341" max="3341" width="10.5546875" style="73" bestFit="1" customWidth="1"/>
    <col min="3342" max="3581" width="9.109375" style="73"/>
    <col min="3582" max="3582" width="11.6640625" style="73" bestFit="1" customWidth="1"/>
    <col min="3583" max="3583" width="2.33203125" style="73" customWidth="1"/>
    <col min="3584" max="3587" width="1.33203125" style="73" customWidth="1"/>
    <col min="3588" max="3588" width="0.88671875" style="73" customWidth="1"/>
    <col min="3589" max="3589" width="15.44140625" style="73" customWidth="1"/>
    <col min="3590" max="3590" width="0.88671875" style="73" customWidth="1"/>
    <col min="3591" max="3591" width="12.5546875" style="73" customWidth="1"/>
    <col min="3592" max="3592" width="4.44140625" style="73" customWidth="1"/>
    <col min="3593" max="3593" width="12.33203125" style="73" bestFit="1" customWidth="1"/>
    <col min="3594" max="3595" width="11.44140625" style="73" bestFit="1" customWidth="1"/>
    <col min="3596" max="3596" width="12.33203125" style="73" bestFit="1" customWidth="1"/>
    <col min="3597" max="3597" width="10.5546875" style="73" bestFit="1" customWidth="1"/>
    <col min="3598" max="3837" width="9.109375" style="73"/>
    <col min="3838" max="3838" width="11.6640625" style="73" bestFit="1" customWidth="1"/>
    <col min="3839" max="3839" width="2.33203125" style="73" customWidth="1"/>
    <col min="3840" max="3843" width="1.33203125" style="73" customWidth="1"/>
    <col min="3844" max="3844" width="0.88671875" style="73" customWidth="1"/>
    <col min="3845" max="3845" width="15.44140625" style="73" customWidth="1"/>
    <col min="3846" max="3846" width="0.88671875" style="73" customWidth="1"/>
    <col min="3847" max="3847" width="12.5546875" style="73" customWidth="1"/>
    <col min="3848" max="3848" width="4.44140625" style="73" customWidth="1"/>
    <col min="3849" max="3849" width="12.33203125" style="73" bestFit="1" customWidth="1"/>
    <col min="3850" max="3851" width="11.44140625" style="73" bestFit="1" customWidth="1"/>
    <col min="3852" max="3852" width="12.33203125" style="73" bestFit="1" customWidth="1"/>
    <col min="3853" max="3853" width="10.5546875" style="73" bestFit="1" customWidth="1"/>
    <col min="3854" max="4093" width="9.109375" style="73"/>
    <col min="4094" max="4094" width="11.6640625" style="73" bestFit="1" customWidth="1"/>
    <col min="4095" max="4095" width="2.33203125" style="73" customWidth="1"/>
    <col min="4096" max="4099" width="1.33203125" style="73" customWidth="1"/>
    <col min="4100" max="4100" width="0.88671875" style="73" customWidth="1"/>
    <col min="4101" max="4101" width="15.44140625" style="73" customWidth="1"/>
    <col min="4102" max="4102" width="0.88671875" style="73" customWidth="1"/>
    <col min="4103" max="4103" width="12.5546875" style="73" customWidth="1"/>
    <col min="4104" max="4104" width="4.44140625" style="73" customWidth="1"/>
    <col min="4105" max="4105" width="12.33203125" style="73" bestFit="1" customWidth="1"/>
    <col min="4106" max="4107" width="11.44140625" style="73" bestFit="1" customWidth="1"/>
    <col min="4108" max="4108" width="12.33203125" style="73" bestFit="1" customWidth="1"/>
    <col min="4109" max="4109" width="10.5546875" style="73" bestFit="1" customWidth="1"/>
    <col min="4110" max="4349" width="9.109375" style="73"/>
    <col min="4350" max="4350" width="11.6640625" style="73" bestFit="1" customWidth="1"/>
    <col min="4351" max="4351" width="2.33203125" style="73" customWidth="1"/>
    <col min="4352" max="4355" width="1.33203125" style="73" customWidth="1"/>
    <col min="4356" max="4356" width="0.88671875" style="73" customWidth="1"/>
    <col min="4357" max="4357" width="15.44140625" style="73" customWidth="1"/>
    <col min="4358" max="4358" width="0.88671875" style="73" customWidth="1"/>
    <col min="4359" max="4359" width="12.5546875" style="73" customWidth="1"/>
    <col min="4360" max="4360" width="4.44140625" style="73" customWidth="1"/>
    <col min="4361" max="4361" width="12.33203125" style="73" bestFit="1" customWidth="1"/>
    <col min="4362" max="4363" width="11.44140625" style="73" bestFit="1" customWidth="1"/>
    <col min="4364" max="4364" width="12.33203125" style="73" bestFit="1" customWidth="1"/>
    <col min="4365" max="4365" width="10.5546875" style="73" bestFit="1" customWidth="1"/>
    <col min="4366" max="4605" width="9.109375" style="73"/>
    <col min="4606" max="4606" width="11.6640625" style="73" bestFit="1" customWidth="1"/>
    <col min="4607" max="4607" width="2.33203125" style="73" customWidth="1"/>
    <col min="4608" max="4611" width="1.33203125" style="73" customWidth="1"/>
    <col min="4612" max="4612" width="0.88671875" style="73" customWidth="1"/>
    <col min="4613" max="4613" width="15.44140625" style="73" customWidth="1"/>
    <col min="4614" max="4614" width="0.88671875" style="73" customWidth="1"/>
    <col min="4615" max="4615" width="12.5546875" style="73" customWidth="1"/>
    <col min="4616" max="4616" width="4.44140625" style="73" customWidth="1"/>
    <col min="4617" max="4617" width="12.33203125" style="73" bestFit="1" customWidth="1"/>
    <col min="4618" max="4619" width="11.44140625" style="73" bestFit="1" customWidth="1"/>
    <col min="4620" max="4620" width="12.33203125" style="73" bestFit="1" customWidth="1"/>
    <col min="4621" max="4621" width="10.5546875" style="73" bestFit="1" customWidth="1"/>
    <col min="4622" max="4861" width="9.109375" style="73"/>
    <col min="4862" max="4862" width="11.6640625" style="73" bestFit="1" customWidth="1"/>
    <col min="4863" max="4863" width="2.33203125" style="73" customWidth="1"/>
    <col min="4864" max="4867" width="1.33203125" style="73" customWidth="1"/>
    <col min="4868" max="4868" width="0.88671875" style="73" customWidth="1"/>
    <col min="4869" max="4869" width="15.44140625" style="73" customWidth="1"/>
    <col min="4870" max="4870" width="0.88671875" style="73" customWidth="1"/>
    <col min="4871" max="4871" width="12.5546875" style="73" customWidth="1"/>
    <col min="4872" max="4872" width="4.44140625" style="73" customWidth="1"/>
    <col min="4873" max="4873" width="12.33203125" style="73" bestFit="1" customWidth="1"/>
    <col min="4874" max="4875" width="11.44140625" style="73" bestFit="1" customWidth="1"/>
    <col min="4876" max="4876" width="12.33203125" style="73" bestFit="1" customWidth="1"/>
    <col min="4877" max="4877" width="10.5546875" style="73" bestFit="1" customWidth="1"/>
    <col min="4878" max="5117" width="9.109375" style="73"/>
    <col min="5118" max="5118" width="11.6640625" style="73" bestFit="1" customWidth="1"/>
    <col min="5119" max="5119" width="2.33203125" style="73" customWidth="1"/>
    <col min="5120" max="5123" width="1.33203125" style="73" customWidth="1"/>
    <col min="5124" max="5124" width="0.88671875" style="73" customWidth="1"/>
    <col min="5125" max="5125" width="15.44140625" style="73" customWidth="1"/>
    <col min="5126" max="5126" width="0.88671875" style="73" customWidth="1"/>
    <col min="5127" max="5127" width="12.5546875" style="73" customWidth="1"/>
    <col min="5128" max="5128" width="4.44140625" style="73" customWidth="1"/>
    <col min="5129" max="5129" width="12.33203125" style="73" bestFit="1" customWidth="1"/>
    <col min="5130" max="5131" width="11.44140625" style="73" bestFit="1" customWidth="1"/>
    <col min="5132" max="5132" width="12.33203125" style="73" bestFit="1" customWidth="1"/>
    <col min="5133" max="5133" width="10.5546875" style="73" bestFit="1" customWidth="1"/>
    <col min="5134" max="5373" width="9.109375" style="73"/>
    <col min="5374" max="5374" width="11.6640625" style="73" bestFit="1" customWidth="1"/>
    <col min="5375" max="5375" width="2.33203125" style="73" customWidth="1"/>
    <col min="5376" max="5379" width="1.33203125" style="73" customWidth="1"/>
    <col min="5380" max="5380" width="0.88671875" style="73" customWidth="1"/>
    <col min="5381" max="5381" width="15.44140625" style="73" customWidth="1"/>
    <col min="5382" max="5382" width="0.88671875" style="73" customWidth="1"/>
    <col min="5383" max="5383" width="12.5546875" style="73" customWidth="1"/>
    <col min="5384" max="5384" width="4.44140625" style="73" customWidth="1"/>
    <col min="5385" max="5385" width="12.33203125" style="73" bestFit="1" customWidth="1"/>
    <col min="5386" max="5387" width="11.44140625" style="73" bestFit="1" customWidth="1"/>
    <col min="5388" max="5388" width="12.33203125" style="73" bestFit="1" customWidth="1"/>
    <col min="5389" max="5389" width="10.5546875" style="73" bestFit="1" customWidth="1"/>
    <col min="5390" max="5629" width="9.109375" style="73"/>
    <col min="5630" max="5630" width="11.6640625" style="73" bestFit="1" customWidth="1"/>
    <col min="5631" max="5631" width="2.33203125" style="73" customWidth="1"/>
    <col min="5632" max="5635" width="1.33203125" style="73" customWidth="1"/>
    <col min="5636" max="5636" width="0.88671875" style="73" customWidth="1"/>
    <col min="5637" max="5637" width="15.44140625" style="73" customWidth="1"/>
    <col min="5638" max="5638" width="0.88671875" style="73" customWidth="1"/>
    <col min="5639" max="5639" width="12.5546875" style="73" customWidth="1"/>
    <col min="5640" max="5640" width="4.44140625" style="73" customWidth="1"/>
    <col min="5641" max="5641" width="12.33203125" style="73" bestFit="1" customWidth="1"/>
    <col min="5642" max="5643" width="11.44140625" style="73" bestFit="1" customWidth="1"/>
    <col min="5644" max="5644" width="12.33203125" style="73" bestFit="1" customWidth="1"/>
    <col min="5645" max="5645" width="10.5546875" style="73" bestFit="1" customWidth="1"/>
    <col min="5646" max="5885" width="9.109375" style="73"/>
    <col min="5886" max="5886" width="11.6640625" style="73" bestFit="1" customWidth="1"/>
    <col min="5887" max="5887" width="2.33203125" style="73" customWidth="1"/>
    <col min="5888" max="5891" width="1.33203125" style="73" customWidth="1"/>
    <col min="5892" max="5892" width="0.88671875" style="73" customWidth="1"/>
    <col min="5893" max="5893" width="15.44140625" style="73" customWidth="1"/>
    <col min="5894" max="5894" width="0.88671875" style="73" customWidth="1"/>
    <col min="5895" max="5895" width="12.5546875" style="73" customWidth="1"/>
    <col min="5896" max="5896" width="4.44140625" style="73" customWidth="1"/>
    <col min="5897" max="5897" width="12.33203125" style="73" bestFit="1" customWidth="1"/>
    <col min="5898" max="5899" width="11.44140625" style="73" bestFit="1" customWidth="1"/>
    <col min="5900" max="5900" width="12.33203125" style="73" bestFit="1" customWidth="1"/>
    <col min="5901" max="5901" width="10.5546875" style="73" bestFit="1" customWidth="1"/>
    <col min="5902" max="6141" width="9.109375" style="73"/>
    <col min="6142" max="6142" width="11.6640625" style="73" bestFit="1" customWidth="1"/>
    <col min="6143" max="6143" width="2.33203125" style="73" customWidth="1"/>
    <col min="6144" max="6147" width="1.33203125" style="73" customWidth="1"/>
    <col min="6148" max="6148" width="0.88671875" style="73" customWidth="1"/>
    <col min="6149" max="6149" width="15.44140625" style="73" customWidth="1"/>
    <col min="6150" max="6150" width="0.88671875" style="73" customWidth="1"/>
    <col min="6151" max="6151" width="12.5546875" style="73" customWidth="1"/>
    <col min="6152" max="6152" width="4.44140625" style="73" customWidth="1"/>
    <col min="6153" max="6153" width="12.33203125" style="73" bestFit="1" customWidth="1"/>
    <col min="6154" max="6155" width="11.44140625" style="73" bestFit="1" customWidth="1"/>
    <col min="6156" max="6156" width="12.33203125" style="73" bestFit="1" customWidth="1"/>
    <col min="6157" max="6157" width="10.5546875" style="73" bestFit="1" customWidth="1"/>
    <col min="6158" max="6397" width="9.109375" style="73"/>
    <col min="6398" max="6398" width="11.6640625" style="73" bestFit="1" customWidth="1"/>
    <col min="6399" max="6399" width="2.33203125" style="73" customWidth="1"/>
    <col min="6400" max="6403" width="1.33203125" style="73" customWidth="1"/>
    <col min="6404" max="6404" width="0.88671875" style="73" customWidth="1"/>
    <col min="6405" max="6405" width="15.44140625" style="73" customWidth="1"/>
    <col min="6406" max="6406" width="0.88671875" style="73" customWidth="1"/>
    <col min="6407" max="6407" width="12.5546875" style="73" customWidth="1"/>
    <col min="6408" max="6408" width="4.44140625" style="73" customWidth="1"/>
    <col min="6409" max="6409" width="12.33203125" style="73" bestFit="1" customWidth="1"/>
    <col min="6410" max="6411" width="11.44140625" style="73" bestFit="1" customWidth="1"/>
    <col min="6412" max="6412" width="12.33203125" style="73" bestFit="1" customWidth="1"/>
    <col min="6413" max="6413" width="10.5546875" style="73" bestFit="1" customWidth="1"/>
    <col min="6414" max="6653" width="9.109375" style="73"/>
    <col min="6654" max="6654" width="11.6640625" style="73" bestFit="1" customWidth="1"/>
    <col min="6655" max="6655" width="2.33203125" style="73" customWidth="1"/>
    <col min="6656" max="6659" width="1.33203125" style="73" customWidth="1"/>
    <col min="6660" max="6660" width="0.88671875" style="73" customWidth="1"/>
    <col min="6661" max="6661" width="15.44140625" style="73" customWidth="1"/>
    <col min="6662" max="6662" width="0.88671875" style="73" customWidth="1"/>
    <col min="6663" max="6663" width="12.5546875" style="73" customWidth="1"/>
    <col min="6664" max="6664" width="4.44140625" style="73" customWidth="1"/>
    <col min="6665" max="6665" width="12.33203125" style="73" bestFit="1" customWidth="1"/>
    <col min="6666" max="6667" width="11.44140625" style="73" bestFit="1" customWidth="1"/>
    <col min="6668" max="6668" width="12.33203125" style="73" bestFit="1" customWidth="1"/>
    <col min="6669" max="6669" width="10.5546875" style="73" bestFit="1" customWidth="1"/>
    <col min="6670" max="6909" width="9.109375" style="73"/>
    <col min="6910" max="6910" width="11.6640625" style="73" bestFit="1" customWidth="1"/>
    <col min="6911" max="6911" width="2.33203125" style="73" customWidth="1"/>
    <col min="6912" max="6915" width="1.33203125" style="73" customWidth="1"/>
    <col min="6916" max="6916" width="0.88671875" style="73" customWidth="1"/>
    <col min="6917" max="6917" width="15.44140625" style="73" customWidth="1"/>
    <col min="6918" max="6918" width="0.88671875" style="73" customWidth="1"/>
    <col min="6919" max="6919" width="12.5546875" style="73" customWidth="1"/>
    <col min="6920" max="6920" width="4.44140625" style="73" customWidth="1"/>
    <col min="6921" max="6921" width="12.33203125" style="73" bestFit="1" customWidth="1"/>
    <col min="6922" max="6923" width="11.44140625" style="73" bestFit="1" customWidth="1"/>
    <col min="6924" max="6924" width="12.33203125" style="73" bestFit="1" customWidth="1"/>
    <col min="6925" max="6925" width="10.5546875" style="73" bestFit="1" customWidth="1"/>
    <col min="6926" max="7165" width="9.109375" style="73"/>
    <col min="7166" max="7166" width="11.6640625" style="73" bestFit="1" customWidth="1"/>
    <col min="7167" max="7167" width="2.33203125" style="73" customWidth="1"/>
    <col min="7168" max="7171" width="1.33203125" style="73" customWidth="1"/>
    <col min="7172" max="7172" width="0.88671875" style="73" customWidth="1"/>
    <col min="7173" max="7173" width="15.44140625" style="73" customWidth="1"/>
    <col min="7174" max="7174" width="0.88671875" style="73" customWidth="1"/>
    <col min="7175" max="7175" width="12.5546875" style="73" customWidth="1"/>
    <col min="7176" max="7176" width="4.44140625" style="73" customWidth="1"/>
    <col min="7177" max="7177" width="12.33203125" style="73" bestFit="1" customWidth="1"/>
    <col min="7178" max="7179" width="11.44140625" style="73" bestFit="1" customWidth="1"/>
    <col min="7180" max="7180" width="12.33203125" style="73" bestFit="1" customWidth="1"/>
    <col min="7181" max="7181" width="10.5546875" style="73" bestFit="1" customWidth="1"/>
    <col min="7182" max="7421" width="9.109375" style="73"/>
    <col min="7422" max="7422" width="11.6640625" style="73" bestFit="1" customWidth="1"/>
    <col min="7423" max="7423" width="2.33203125" style="73" customWidth="1"/>
    <col min="7424" max="7427" width="1.33203125" style="73" customWidth="1"/>
    <col min="7428" max="7428" width="0.88671875" style="73" customWidth="1"/>
    <col min="7429" max="7429" width="15.44140625" style="73" customWidth="1"/>
    <col min="7430" max="7430" width="0.88671875" style="73" customWidth="1"/>
    <col min="7431" max="7431" width="12.5546875" style="73" customWidth="1"/>
    <col min="7432" max="7432" width="4.44140625" style="73" customWidth="1"/>
    <col min="7433" max="7433" width="12.33203125" style="73" bestFit="1" customWidth="1"/>
    <col min="7434" max="7435" width="11.44140625" style="73" bestFit="1" customWidth="1"/>
    <col min="7436" max="7436" width="12.33203125" style="73" bestFit="1" customWidth="1"/>
    <col min="7437" max="7437" width="10.5546875" style="73" bestFit="1" customWidth="1"/>
    <col min="7438" max="7677" width="9.109375" style="73"/>
    <col min="7678" max="7678" width="11.6640625" style="73" bestFit="1" customWidth="1"/>
    <col min="7679" max="7679" width="2.33203125" style="73" customWidth="1"/>
    <col min="7680" max="7683" width="1.33203125" style="73" customWidth="1"/>
    <col min="7684" max="7684" width="0.88671875" style="73" customWidth="1"/>
    <col min="7685" max="7685" width="15.44140625" style="73" customWidth="1"/>
    <col min="7686" max="7686" width="0.88671875" style="73" customWidth="1"/>
    <col min="7687" max="7687" width="12.5546875" style="73" customWidth="1"/>
    <col min="7688" max="7688" width="4.44140625" style="73" customWidth="1"/>
    <col min="7689" max="7689" width="12.33203125" style="73" bestFit="1" customWidth="1"/>
    <col min="7690" max="7691" width="11.44140625" style="73" bestFit="1" customWidth="1"/>
    <col min="7692" max="7692" width="12.33203125" style="73" bestFit="1" customWidth="1"/>
    <col min="7693" max="7693" width="10.5546875" style="73" bestFit="1" customWidth="1"/>
    <col min="7694" max="7933" width="9.109375" style="73"/>
    <col min="7934" max="7934" width="11.6640625" style="73" bestFit="1" customWidth="1"/>
    <col min="7935" max="7935" width="2.33203125" style="73" customWidth="1"/>
    <col min="7936" max="7939" width="1.33203125" style="73" customWidth="1"/>
    <col min="7940" max="7940" width="0.88671875" style="73" customWidth="1"/>
    <col min="7941" max="7941" width="15.44140625" style="73" customWidth="1"/>
    <col min="7942" max="7942" width="0.88671875" style="73" customWidth="1"/>
    <col min="7943" max="7943" width="12.5546875" style="73" customWidth="1"/>
    <col min="7944" max="7944" width="4.44140625" style="73" customWidth="1"/>
    <col min="7945" max="7945" width="12.33203125" style="73" bestFit="1" customWidth="1"/>
    <col min="7946" max="7947" width="11.44140625" style="73" bestFit="1" customWidth="1"/>
    <col min="7948" max="7948" width="12.33203125" style="73" bestFit="1" customWidth="1"/>
    <col min="7949" max="7949" width="10.5546875" style="73" bestFit="1" customWidth="1"/>
    <col min="7950" max="8189" width="9.109375" style="73"/>
    <col min="8190" max="8190" width="11.6640625" style="73" bestFit="1" customWidth="1"/>
    <col min="8191" max="8191" width="2.33203125" style="73" customWidth="1"/>
    <col min="8192" max="8195" width="1.33203125" style="73" customWidth="1"/>
    <col min="8196" max="8196" width="0.88671875" style="73" customWidth="1"/>
    <col min="8197" max="8197" width="15.44140625" style="73" customWidth="1"/>
    <col min="8198" max="8198" width="0.88671875" style="73" customWidth="1"/>
    <col min="8199" max="8199" width="12.5546875" style="73" customWidth="1"/>
    <col min="8200" max="8200" width="4.44140625" style="73" customWidth="1"/>
    <col min="8201" max="8201" width="12.33203125" style="73" bestFit="1" customWidth="1"/>
    <col min="8202" max="8203" width="11.44140625" style="73" bestFit="1" customWidth="1"/>
    <col min="8204" max="8204" width="12.33203125" style="73" bestFit="1" customWidth="1"/>
    <col min="8205" max="8205" width="10.5546875" style="73" bestFit="1" customWidth="1"/>
    <col min="8206" max="8445" width="9.109375" style="73"/>
    <col min="8446" max="8446" width="11.6640625" style="73" bestFit="1" customWidth="1"/>
    <col min="8447" max="8447" width="2.33203125" style="73" customWidth="1"/>
    <col min="8448" max="8451" width="1.33203125" style="73" customWidth="1"/>
    <col min="8452" max="8452" width="0.88671875" style="73" customWidth="1"/>
    <col min="8453" max="8453" width="15.44140625" style="73" customWidth="1"/>
    <col min="8454" max="8454" width="0.88671875" style="73" customWidth="1"/>
    <col min="8455" max="8455" width="12.5546875" style="73" customWidth="1"/>
    <col min="8456" max="8456" width="4.44140625" style="73" customWidth="1"/>
    <col min="8457" max="8457" width="12.33203125" style="73" bestFit="1" customWidth="1"/>
    <col min="8458" max="8459" width="11.44140625" style="73" bestFit="1" customWidth="1"/>
    <col min="8460" max="8460" width="12.33203125" style="73" bestFit="1" customWidth="1"/>
    <col min="8461" max="8461" width="10.5546875" style="73" bestFit="1" customWidth="1"/>
    <col min="8462" max="8701" width="9.109375" style="73"/>
    <col min="8702" max="8702" width="11.6640625" style="73" bestFit="1" customWidth="1"/>
    <col min="8703" max="8703" width="2.33203125" style="73" customWidth="1"/>
    <col min="8704" max="8707" width="1.33203125" style="73" customWidth="1"/>
    <col min="8708" max="8708" width="0.88671875" style="73" customWidth="1"/>
    <col min="8709" max="8709" width="15.44140625" style="73" customWidth="1"/>
    <col min="8710" max="8710" width="0.88671875" style="73" customWidth="1"/>
    <col min="8711" max="8711" width="12.5546875" style="73" customWidth="1"/>
    <col min="8712" max="8712" width="4.44140625" style="73" customWidth="1"/>
    <col min="8713" max="8713" width="12.33203125" style="73" bestFit="1" customWidth="1"/>
    <col min="8714" max="8715" width="11.44140625" style="73" bestFit="1" customWidth="1"/>
    <col min="8716" max="8716" width="12.33203125" style="73" bestFit="1" customWidth="1"/>
    <col min="8717" max="8717" width="10.5546875" style="73" bestFit="1" customWidth="1"/>
    <col min="8718" max="8957" width="9.109375" style="73"/>
    <col min="8958" max="8958" width="11.6640625" style="73" bestFit="1" customWidth="1"/>
    <col min="8959" max="8959" width="2.33203125" style="73" customWidth="1"/>
    <col min="8960" max="8963" width="1.33203125" style="73" customWidth="1"/>
    <col min="8964" max="8964" width="0.88671875" style="73" customWidth="1"/>
    <col min="8965" max="8965" width="15.44140625" style="73" customWidth="1"/>
    <col min="8966" max="8966" width="0.88671875" style="73" customWidth="1"/>
    <col min="8967" max="8967" width="12.5546875" style="73" customWidth="1"/>
    <col min="8968" max="8968" width="4.44140625" style="73" customWidth="1"/>
    <col min="8969" max="8969" width="12.33203125" style="73" bestFit="1" customWidth="1"/>
    <col min="8970" max="8971" width="11.44140625" style="73" bestFit="1" customWidth="1"/>
    <col min="8972" max="8972" width="12.33203125" style="73" bestFit="1" customWidth="1"/>
    <col min="8973" max="8973" width="10.5546875" style="73" bestFit="1" customWidth="1"/>
    <col min="8974" max="9213" width="9.109375" style="73"/>
    <col min="9214" max="9214" width="11.6640625" style="73" bestFit="1" customWidth="1"/>
    <col min="9215" max="9215" width="2.33203125" style="73" customWidth="1"/>
    <col min="9216" max="9219" width="1.33203125" style="73" customWidth="1"/>
    <col min="9220" max="9220" width="0.88671875" style="73" customWidth="1"/>
    <col min="9221" max="9221" width="15.44140625" style="73" customWidth="1"/>
    <col min="9222" max="9222" width="0.88671875" style="73" customWidth="1"/>
    <col min="9223" max="9223" width="12.5546875" style="73" customWidth="1"/>
    <col min="9224" max="9224" width="4.44140625" style="73" customWidth="1"/>
    <col min="9225" max="9225" width="12.33203125" style="73" bestFit="1" customWidth="1"/>
    <col min="9226" max="9227" width="11.44140625" style="73" bestFit="1" customWidth="1"/>
    <col min="9228" max="9228" width="12.33203125" style="73" bestFit="1" customWidth="1"/>
    <col min="9229" max="9229" width="10.5546875" style="73" bestFit="1" customWidth="1"/>
    <col min="9230" max="9469" width="9.109375" style="73"/>
    <col min="9470" max="9470" width="11.6640625" style="73" bestFit="1" customWidth="1"/>
    <col min="9471" max="9471" width="2.33203125" style="73" customWidth="1"/>
    <col min="9472" max="9475" width="1.33203125" style="73" customWidth="1"/>
    <col min="9476" max="9476" width="0.88671875" style="73" customWidth="1"/>
    <col min="9477" max="9477" width="15.44140625" style="73" customWidth="1"/>
    <col min="9478" max="9478" width="0.88671875" style="73" customWidth="1"/>
    <col min="9479" max="9479" width="12.5546875" style="73" customWidth="1"/>
    <col min="9480" max="9480" width="4.44140625" style="73" customWidth="1"/>
    <col min="9481" max="9481" width="12.33203125" style="73" bestFit="1" customWidth="1"/>
    <col min="9482" max="9483" width="11.44140625" style="73" bestFit="1" customWidth="1"/>
    <col min="9484" max="9484" width="12.33203125" style="73" bestFit="1" customWidth="1"/>
    <col min="9485" max="9485" width="10.5546875" style="73" bestFit="1" customWidth="1"/>
    <col min="9486" max="9725" width="9.109375" style="73"/>
    <col min="9726" max="9726" width="11.6640625" style="73" bestFit="1" customWidth="1"/>
    <col min="9727" max="9727" width="2.33203125" style="73" customWidth="1"/>
    <col min="9728" max="9731" width="1.33203125" style="73" customWidth="1"/>
    <col min="9732" max="9732" width="0.88671875" style="73" customWidth="1"/>
    <col min="9733" max="9733" width="15.44140625" style="73" customWidth="1"/>
    <col min="9734" max="9734" width="0.88671875" style="73" customWidth="1"/>
    <col min="9735" max="9735" width="12.5546875" style="73" customWidth="1"/>
    <col min="9736" max="9736" width="4.44140625" style="73" customWidth="1"/>
    <col min="9737" max="9737" width="12.33203125" style="73" bestFit="1" customWidth="1"/>
    <col min="9738" max="9739" width="11.44140625" style="73" bestFit="1" customWidth="1"/>
    <col min="9740" max="9740" width="12.33203125" style="73" bestFit="1" customWidth="1"/>
    <col min="9741" max="9741" width="10.5546875" style="73" bestFit="1" customWidth="1"/>
    <col min="9742" max="9981" width="9.109375" style="73"/>
    <col min="9982" max="9982" width="11.6640625" style="73" bestFit="1" customWidth="1"/>
    <col min="9983" max="9983" width="2.33203125" style="73" customWidth="1"/>
    <col min="9984" max="9987" width="1.33203125" style="73" customWidth="1"/>
    <col min="9988" max="9988" width="0.88671875" style="73" customWidth="1"/>
    <col min="9989" max="9989" width="15.44140625" style="73" customWidth="1"/>
    <col min="9990" max="9990" width="0.88671875" style="73" customWidth="1"/>
    <col min="9991" max="9991" width="12.5546875" style="73" customWidth="1"/>
    <col min="9992" max="9992" width="4.44140625" style="73" customWidth="1"/>
    <col min="9993" max="9993" width="12.33203125" style="73" bestFit="1" customWidth="1"/>
    <col min="9994" max="9995" width="11.44140625" style="73" bestFit="1" customWidth="1"/>
    <col min="9996" max="9996" width="12.33203125" style="73" bestFit="1" customWidth="1"/>
    <col min="9997" max="9997" width="10.5546875" style="73" bestFit="1" customWidth="1"/>
    <col min="9998" max="10237" width="9.109375" style="73"/>
    <col min="10238" max="10238" width="11.6640625" style="73" bestFit="1" customWidth="1"/>
    <col min="10239" max="10239" width="2.33203125" style="73" customWidth="1"/>
    <col min="10240" max="10243" width="1.33203125" style="73" customWidth="1"/>
    <col min="10244" max="10244" width="0.88671875" style="73" customWidth="1"/>
    <col min="10245" max="10245" width="15.44140625" style="73" customWidth="1"/>
    <col min="10246" max="10246" width="0.88671875" style="73" customWidth="1"/>
    <col min="10247" max="10247" width="12.5546875" style="73" customWidth="1"/>
    <col min="10248" max="10248" width="4.44140625" style="73" customWidth="1"/>
    <col min="10249" max="10249" width="12.33203125" style="73" bestFit="1" customWidth="1"/>
    <col min="10250" max="10251" width="11.44140625" style="73" bestFit="1" customWidth="1"/>
    <col min="10252" max="10252" width="12.33203125" style="73" bestFit="1" customWidth="1"/>
    <col min="10253" max="10253" width="10.5546875" style="73" bestFit="1" customWidth="1"/>
    <col min="10254" max="10493" width="9.109375" style="73"/>
    <col min="10494" max="10494" width="11.6640625" style="73" bestFit="1" customWidth="1"/>
    <col min="10495" max="10495" width="2.33203125" style="73" customWidth="1"/>
    <col min="10496" max="10499" width="1.33203125" style="73" customWidth="1"/>
    <col min="10500" max="10500" width="0.88671875" style="73" customWidth="1"/>
    <col min="10501" max="10501" width="15.44140625" style="73" customWidth="1"/>
    <col min="10502" max="10502" width="0.88671875" style="73" customWidth="1"/>
    <col min="10503" max="10503" width="12.5546875" style="73" customWidth="1"/>
    <col min="10504" max="10504" width="4.44140625" style="73" customWidth="1"/>
    <col min="10505" max="10505" width="12.33203125" style="73" bestFit="1" customWidth="1"/>
    <col min="10506" max="10507" width="11.44140625" style="73" bestFit="1" customWidth="1"/>
    <col min="10508" max="10508" width="12.33203125" style="73" bestFit="1" customWidth="1"/>
    <col min="10509" max="10509" width="10.5546875" style="73" bestFit="1" customWidth="1"/>
    <col min="10510" max="10749" width="9.109375" style="73"/>
    <col min="10750" max="10750" width="11.6640625" style="73" bestFit="1" customWidth="1"/>
    <col min="10751" max="10751" width="2.33203125" style="73" customWidth="1"/>
    <col min="10752" max="10755" width="1.33203125" style="73" customWidth="1"/>
    <col min="10756" max="10756" width="0.88671875" style="73" customWidth="1"/>
    <col min="10757" max="10757" width="15.44140625" style="73" customWidth="1"/>
    <col min="10758" max="10758" width="0.88671875" style="73" customWidth="1"/>
    <col min="10759" max="10759" width="12.5546875" style="73" customWidth="1"/>
    <col min="10760" max="10760" width="4.44140625" style="73" customWidth="1"/>
    <col min="10761" max="10761" width="12.33203125" style="73" bestFit="1" customWidth="1"/>
    <col min="10762" max="10763" width="11.44140625" style="73" bestFit="1" customWidth="1"/>
    <col min="10764" max="10764" width="12.33203125" style="73" bestFit="1" customWidth="1"/>
    <col min="10765" max="10765" width="10.5546875" style="73" bestFit="1" customWidth="1"/>
    <col min="10766" max="11005" width="9.109375" style="73"/>
    <col min="11006" max="11006" width="11.6640625" style="73" bestFit="1" customWidth="1"/>
    <col min="11007" max="11007" width="2.33203125" style="73" customWidth="1"/>
    <col min="11008" max="11011" width="1.33203125" style="73" customWidth="1"/>
    <col min="11012" max="11012" width="0.88671875" style="73" customWidth="1"/>
    <col min="11013" max="11013" width="15.44140625" style="73" customWidth="1"/>
    <col min="11014" max="11014" width="0.88671875" style="73" customWidth="1"/>
    <col min="11015" max="11015" width="12.5546875" style="73" customWidth="1"/>
    <col min="11016" max="11016" width="4.44140625" style="73" customWidth="1"/>
    <col min="11017" max="11017" width="12.33203125" style="73" bestFit="1" customWidth="1"/>
    <col min="11018" max="11019" width="11.44140625" style="73" bestFit="1" customWidth="1"/>
    <col min="11020" max="11020" width="12.33203125" style="73" bestFit="1" customWidth="1"/>
    <col min="11021" max="11021" width="10.5546875" style="73" bestFit="1" customWidth="1"/>
    <col min="11022" max="11261" width="9.109375" style="73"/>
    <col min="11262" max="11262" width="11.6640625" style="73" bestFit="1" customWidth="1"/>
    <col min="11263" max="11263" width="2.33203125" style="73" customWidth="1"/>
    <col min="11264" max="11267" width="1.33203125" style="73" customWidth="1"/>
    <col min="11268" max="11268" width="0.88671875" style="73" customWidth="1"/>
    <col min="11269" max="11269" width="15.44140625" style="73" customWidth="1"/>
    <col min="11270" max="11270" width="0.88671875" style="73" customWidth="1"/>
    <col min="11271" max="11271" width="12.5546875" style="73" customWidth="1"/>
    <col min="11272" max="11272" width="4.44140625" style="73" customWidth="1"/>
    <col min="11273" max="11273" width="12.33203125" style="73" bestFit="1" customWidth="1"/>
    <col min="11274" max="11275" width="11.44140625" style="73" bestFit="1" customWidth="1"/>
    <col min="11276" max="11276" width="12.33203125" style="73" bestFit="1" customWidth="1"/>
    <col min="11277" max="11277" width="10.5546875" style="73" bestFit="1" customWidth="1"/>
    <col min="11278" max="11517" width="9.109375" style="73"/>
    <col min="11518" max="11518" width="11.6640625" style="73" bestFit="1" customWidth="1"/>
    <col min="11519" max="11519" width="2.33203125" style="73" customWidth="1"/>
    <col min="11520" max="11523" width="1.33203125" style="73" customWidth="1"/>
    <col min="11524" max="11524" width="0.88671875" style="73" customWidth="1"/>
    <col min="11525" max="11525" width="15.44140625" style="73" customWidth="1"/>
    <col min="11526" max="11526" width="0.88671875" style="73" customWidth="1"/>
    <col min="11527" max="11527" width="12.5546875" style="73" customWidth="1"/>
    <col min="11528" max="11528" width="4.44140625" style="73" customWidth="1"/>
    <col min="11529" max="11529" width="12.33203125" style="73" bestFit="1" customWidth="1"/>
    <col min="11530" max="11531" width="11.44140625" style="73" bestFit="1" customWidth="1"/>
    <col min="11532" max="11532" width="12.33203125" style="73" bestFit="1" customWidth="1"/>
    <col min="11533" max="11533" width="10.5546875" style="73" bestFit="1" customWidth="1"/>
    <col min="11534" max="11773" width="9.109375" style="73"/>
    <col min="11774" max="11774" width="11.6640625" style="73" bestFit="1" customWidth="1"/>
    <col min="11775" max="11775" width="2.33203125" style="73" customWidth="1"/>
    <col min="11776" max="11779" width="1.33203125" style="73" customWidth="1"/>
    <col min="11780" max="11780" width="0.88671875" style="73" customWidth="1"/>
    <col min="11781" max="11781" width="15.44140625" style="73" customWidth="1"/>
    <col min="11782" max="11782" width="0.88671875" style="73" customWidth="1"/>
    <col min="11783" max="11783" width="12.5546875" style="73" customWidth="1"/>
    <col min="11784" max="11784" width="4.44140625" style="73" customWidth="1"/>
    <col min="11785" max="11785" width="12.33203125" style="73" bestFit="1" customWidth="1"/>
    <col min="11786" max="11787" width="11.44140625" style="73" bestFit="1" customWidth="1"/>
    <col min="11788" max="11788" width="12.33203125" style="73" bestFit="1" customWidth="1"/>
    <col min="11789" max="11789" width="10.5546875" style="73" bestFit="1" customWidth="1"/>
    <col min="11790" max="12029" width="9.109375" style="73"/>
    <col min="12030" max="12030" width="11.6640625" style="73" bestFit="1" customWidth="1"/>
    <col min="12031" max="12031" width="2.33203125" style="73" customWidth="1"/>
    <col min="12032" max="12035" width="1.33203125" style="73" customWidth="1"/>
    <col min="12036" max="12036" width="0.88671875" style="73" customWidth="1"/>
    <col min="12037" max="12037" width="15.44140625" style="73" customWidth="1"/>
    <col min="12038" max="12038" width="0.88671875" style="73" customWidth="1"/>
    <col min="12039" max="12039" width="12.5546875" style="73" customWidth="1"/>
    <col min="12040" max="12040" width="4.44140625" style="73" customWidth="1"/>
    <col min="12041" max="12041" width="12.33203125" style="73" bestFit="1" customWidth="1"/>
    <col min="12042" max="12043" width="11.44140625" style="73" bestFit="1" customWidth="1"/>
    <col min="12044" max="12044" width="12.33203125" style="73" bestFit="1" customWidth="1"/>
    <col min="12045" max="12045" width="10.5546875" style="73" bestFit="1" customWidth="1"/>
    <col min="12046" max="12285" width="9.109375" style="73"/>
    <col min="12286" max="12286" width="11.6640625" style="73" bestFit="1" customWidth="1"/>
    <col min="12287" max="12287" width="2.33203125" style="73" customWidth="1"/>
    <col min="12288" max="12291" width="1.33203125" style="73" customWidth="1"/>
    <col min="12292" max="12292" width="0.88671875" style="73" customWidth="1"/>
    <col min="12293" max="12293" width="15.44140625" style="73" customWidth="1"/>
    <col min="12294" max="12294" width="0.88671875" style="73" customWidth="1"/>
    <col min="12295" max="12295" width="12.5546875" style="73" customWidth="1"/>
    <col min="12296" max="12296" width="4.44140625" style="73" customWidth="1"/>
    <col min="12297" max="12297" width="12.33203125" style="73" bestFit="1" customWidth="1"/>
    <col min="12298" max="12299" width="11.44140625" style="73" bestFit="1" customWidth="1"/>
    <col min="12300" max="12300" width="12.33203125" style="73" bestFit="1" customWidth="1"/>
    <col min="12301" max="12301" width="10.5546875" style="73" bestFit="1" customWidth="1"/>
    <col min="12302" max="12541" width="9.109375" style="73"/>
    <col min="12542" max="12542" width="11.6640625" style="73" bestFit="1" customWidth="1"/>
    <col min="12543" max="12543" width="2.33203125" style="73" customWidth="1"/>
    <col min="12544" max="12547" width="1.33203125" style="73" customWidth="1"/>
    <col min="12548" max="12548" width="0.88671875" style="73" customWidth="1"/>
    <col min="12549" max="12549" width="15.44140625" style="73" customWidth="1"/>
    <col min="12550" max="12550" width="0.88671875" style="73" customWidth="1"/>
    <col min="12551" max="12551" width="12.5546875" style="73" customWidth="1"/>
    <col min="12552" max="12552" width="4.44140625" style="73" customWidth="1"/>
    <col min="12553" max="12553" width="12.33203125" style="73" bestFit="1" customWidth="1"/>
    <col min="12554" max="12555" width="11.44140625" style="73" bestFit="1" customWidth="1"/>
    <col min="12556" max="12556" width="12.33203125" style="73" bestFit="1" customWidth="1"/>
    <col min="12557" max="12557" width="10.5546875" style="73" bestFit="1" customWidth="1"/>
    <col min="12558" max="12797" width="9.109375" style="73"/>
    <col min="12798" max="12798" width="11.6640625" style="73" bestFit="1" customWidth="1"/>
    <col min="12799" max="12799" width="2.33203125" style="73" customWidth="1"/>
    <col min="12800" max="12803" width="1.33203125" style="73" customWidth="1"/>
    <col min="12804" max="12804" width="0.88671875" style="73" customWidth="1"/>
    <col min="12805" max="12805" width="15.44140625" style="73" customWidth="1"/>
    <col min="12806" max="12806" width="0.88671875" style="73" customWidth="1"/>
    <col min="12807" max="12807" width="12.5546875" style="73" customWidth="1"/>
    <col min="12808" max="12808" width="4.44140625" style="73" customWidth="1"/>
    <col min="12809" max="12809" width="12.33203125" style="73" bestFit="1" customWidth="1"/>
    <col min="12810" max="12811" width="11.44140625" style="73" bestFit="1" customWidth="1"/>
    <col min="12812" max="12812" width="12.33203125" style="73" bestFit="1" customWidth="1"/>
    <col min="12813" max="12813" width="10.5546875" style="73" bestFit="1" customWidth="1"/>
    <col min="12814" max="13053" width="9.109375" style="73"/>
    <col min="13054" max="13054" width="11.6640625" style="73" bestFit="1" customWidth="1"/>
    <col min="13055" max="13055" width="2.33203125" style="73" customWidth="1"/>
    <col min="13056" max="13059" width="1.33203125" style="73" customWidth="1"/>
    <col min="13060" max="13060" width="0.88671875" style="73" customWidth="1"/>
    <col min="13061" max="13061" width="15.44140625" style="73" customWidth="1"/>
    <col min="13062" max="13062" width="0.88671875" style="73" customWidth="1"/>
    <col min="13063" max="13063" width="12.5546875" style="73" customWidth="1"/>
    <col min="13064" max="13064" width="4.44140625" style="73" customWidth="1"/>
    <col min="13065" max="13065" width="12.33203125" style="73" bestFit="1" customWidth="1"/>
    <col min="13066" max="13067" width="11.44140625" style="73" bestFit="1" customWidth="1"/>
    <col min="13068" max="13068" width="12.33203125" style="73" bestFit="1" customWidth="1"/>
    <col min="13069" max="13069" width="10.5546875" style="73" bestFit="1" customWidth="1"/>
    <col min="13070" max="13309" width="9.109375" style="73"/>
    <col min="13310" max="13310" width="11.6640625" style="73" bestFit="1" customWidth="1"/>
    <col min="13311" max="13311" width="2.33203125" style="73" customWidth="1"/>
    <col min="13312" max="13315" width="1.33203125" style="73" customWidth="1"/>
    <col min="13316" max="13316" width="0.88671875" style="73" customWidth="1"/>
    <col min="13317" max="13317" width="15.44140625" style="73" customWidth="1"/>
    <col min="13318" max="13318" width="0.88671875" style="73" customWidth="1"/>
    <col min="13319" max="13319" width="12.5546875" style="73" customWidth="1"/>
    <col min="13320" max="13320" width="4.44140625" style="73" customWidth="1"/>
    <col min="13321" max="13321" width="12.33203125" style="73" bestFit="1" customWidth="1"/>
    <col min="13322" max="13323" width="11.44140625" style="73" bestFit="1" customWidth="1"/>
    <col min="13324" max="13324" width="12.33203125" style="73" bestFit="1" customWidth="1"/>
    <col min="13325" max="13325" width="10.5546875" style="73" bestFit="1" customWidth="1"/>
    <col min="13326" max="13565" width="9.109375" style="73"/>
    <col min="13566" max="13566" width="11.6640625" style="73" bestFit="1" customWidth="1"/>
    <col min="13567" max="13567" width="2.33203125" style="73" customWidth="1"/>
    <col min="13568" max="13571" width="1.33203125" style="73" customWidth="1"/>
    <col min="13572" max="13572" width="0.88671875" style="73" customWidth="1"/>
    <col min="13573" max="13573" width="15.44140625" style="73" customWidth="1"/>
    <col min="13574" max="13574" width="0.88671875" style="73" customWidth="1"/>
    <col min="13575" max="13575" width="12.5546875" style="73" customWidth="1"/>
    <col min="13576" max="13576" width="4.44140625" style="73" customWidth="1"/>
    <col min="13577" max="13577" width="12.33203125" style="73" bestFit="1" customWidth="1"/>
    <col min="13578" max="13579" width="11.44140625" style="73" bestFit="1" customWidth="1"/>
    <col min="13580" max="13580" width="12.33203125" style="73" bestFit="1" customWidth="1"/>
    <col min="13581" max="13581" width="10.5546875" style="73" bestFit="1" customWidth="1"/>
    <col min="13582" max="13821" width="9.109375" style="73"/>
    <col min="13822" max="13822" width="11.6640625" style="73" bestFit="1" customWidth="1"/>
    <col min="13823" max="13823" width="2.33203125" style="73" customWidth="1"/>
    <col min="13824" max="13827" width="1.33203125" style="73" customWidth="1"/>
    <col min="13828" max="13828" width="0.88671875" style="73" customWidth="1"/>
    <col min="13829" max="13829" width="15.44140625" style="73" customWidth="1"/>
    <col min="13830" max="13830" width="0.88671875" style="73" customWidth="1"/>
    <col min="13831" max="13831" width="12.5546875" style="73" customWidth="1"/>
    <col min="13832" max="13832" width="4.44140625" style="73" customWidth="1"/>
    <col min="13833" max="13833" width="12.33203125" style="73" bestFit="1" customWidth="1"/>
    <col min="13834" max="13835" width="11.44140625" style="73" bestFit="1" customWidth="1"/>
    <col min="13836" max="13836" width="12.33203125" style="73" bestFit="1" customWidth="1"/>
    <col min="13837" max="13837" width="10.5546875" style="73" bestFit="1" customWidth="1"/>
    <col min="13838" max="14077" width="9.109375" style="73"/>
    <col min="14078" max="14078" width="11.6640625" style="73" bestFit="1" customWidth="1"/>
    <col min="14079" max="14079" width="2.33203125" style="73" customWidth="1"/>
    <col min="14080" max="14083" width="1.33203125" style="73" customWidth="1"/>
    <col min="14084" max="14084" width="0.88671875" style="73" customWidth="1"/>
    <col min="14085" max="14085" width="15.44140625" style="73" customWidth="1"/>
    <col min="14086" max="14086" width="0.88671875" style="73" customWidth="1"/>
    <col min="14087" max="14087" width="12.5546875" style="73" customWidth="1"/>
    <col min="14088" max="14088" width="4.44140625" style="73" customWidth="1"/>
    <col min="14089" max="14089" width="12.33203125" style="73" bestFit="1" customWidth="1"/>
    <col min="14090" max="14091" width="11.44140625" style="73" bestFit="1" customWidth="1"/>
    <col min="14092" max="14092" width="12.33203125" style="73" bestFit="1" customWidth="1"/>
    <col min="14093" max="14093" width="10.5546875" style="73" bestFit="1" customWidth="1"/>
    <col min="14094" max="14333" width="9.109375" style="73"/>
    <col min="14334" max="14334" width="11.6640625" style="73" bestFit="1" customWidth="1"/>
    <col min="14335" max="14335" width="2.33203125" style="73" customWidth="1"/>
    <col min="14336" max="14339" width="1.33203125" style="73" customWidth="1"/>
    <col min="14340" max="14340" width="0.88671875" style="73" customWidth="1"/>
    <col min="14341" max="14341" width="15.44140625" style="73" customWidth="1"/>
    <col min="14342" max="14342" width="0.88671875" style="73" customWidth="1"/>
    <col min="14343" max="14343" width="12.5546875" style="73" customWidth="1"/>
    <col min="14344" max="14344" width="4.44140625" style="73" customWidth="1"/>
    <col min="14345" max="14345" width="12.33203125" style="73" bestFit="1" customWidth="1"/>
    <col min="14346" max="14347" width="11.44140625" style="73" bestFit="1" customWidth="1"/>
    <col min="14348" max="14348" width="12.33203125" style="73" bestFit="1" customWidth="1"/>
    <col min="14349" max="14349" width="10.5546875" style="73" bestFit="1" customWidth="1"/>
    <col min="14350" max="14589" width="9.109375" style="73"/>
    <col min="14590" max="14590" width="11.6640625" style="73" bestFit="1" customWidth="1"/>
    <col min="14591" max="14591" width="2.33203125" style="73" customWidth="1"/>
    <col min="14592" max="14595" width="1.33203125" style="73" customWidth="1"/>
    <col min="14596" max="14596" width="0.88671875" style="73" customWidth="1"/>
    <col min="14597" max="14597" width="15.44140625" style="73" customWidth="1"/>
    <col min="14598" max="14598" width="0.88671875" style="73" customWidth="1"/>
    <col min="14599" max="14599" width="12.5546875" style="73" customWidth="1"/>
    <col min="14600" max="14600" width="4.44140625" style="73" customWidth="1"/>
    <col min="14601" max="14601" width="12.33203125" style="73" bestFit="1" customWidth="1"/>
    <col min="14602" max="14603" width="11.44140625" style="73" bestFit="1" customWidth="1"/>
    <col min="14604" max="14604" width="12.33203125" style="73" bestFit="1" customWidth="1"/>
    <col min="14605" max="14605" width="10.5546875" style="73" bestFit="1" customWidth="1"/>
    <col min="14606" max="14845" width="9.109375" style="73"/>
    <col min="14846" max="14846" width="11.6640625" style="73" bestFit="1" customWidth="1"/>
    <col min="14847" max="14847" width="2.33203125" style="73" customWidth="1"/>
    <col min="14848" max="14851" width="1.33203125" style="73" customWidth="1"/>
    <col min="14852" max="14852" width="0.88671875" style="73" customWidth="1"/>
    <col min="14853" max="14853" width="15.44140625" style="73" customWidth="1"/>
    <col min="14854" max="14854" width="0.88671875" style="73" customWidth="1"/>
    <col min="14855" max="14855" width="12.5546875" style="73" customWidth="1"/>
    <col min="14856" max="14856" width="4.44140625" style="73" customWidth="1"/>
    <col min="14857" max="14857" width="12.33203125" style="73" bestFit="1" customWidth="1"/>
    <col min="14858" max="14859" width="11.44140625" style="73" bestFit="1" customWidth="1"/>
    <col min="14860" max="14860" width="12.33203125" style="73" bestFit="1" customWidth="1"/>
    <col min="14861" max="14861" width="10.5546875" style="73" bestFit="1" customWidth="1"/>
    <col min="14862" max="15101" width="9.109375" style="73"/>
    <col min="15102" max="15102" width="11.6640625" style="73" bestFit="1" customWidth="1"/>
    <col min="15103" max="15103" width="2.33203125" style="73" customWidth="1"/>
    <col min="15104" max="15107" width="1.33203125" style="73" customWidth="1"/>
    <col min="15108" max="15108" width="0.88671875" style="73" customWidth="1"/>
    <col min="15109" max="15109" width="15.44140625" style="73" customWidth="1"/>
    <col min="15110" max="15110" width="0.88671875" style="73" customWidth="1"/>
    <col min="15111" max="15111" width="12.5546875" style="73" customWidth="1"/>
    <col min="15112" max="15112" width="4.44140625" style="73" customWidth="1"/>
    <col min="15113" max="15113" width="12.33203125" style="73" bestFit="1" customWidth="1"/>
    <col min="15114" max="15115" width="11.44140625" style="73" bestFit="1" customWidth="1"/>
    <col min="15116" max="15116" width="12.33203125" style="73" bestFit="1" customWidth="1"/>
    <col min="15117" max="15117" width="10.5546875" style="73" bestFit="1" customWidth="1"/>
    <col min="15118" max="15357" width="9.109375" style="73"/>
    <col min="15358" max="15358" width="11.6640625" style="73" bestFit="1" customWidth="1"/>
    <col min="15359" max="15359" width="2.33203125" style="73" customWidth="1"/>
    <col min="15360" max="15363" width="1.33203125" style="73" customWidth="1"/>
    <col min="15364" max="15364" width="0.88671875" style="73" customWidth="1"/>
    <col min="15365" max="15365" width="15.44140625" style="73" customWidth="1"/>
    <col min="15366" max="15366" width="0.88671875" style="73" customWidth="1"/>
    <col min="15367" max="15367" width="12.5546875" style="73" customWidth="1"/>
    <col min="15368" max="15368" width="4.44140625" style="73" customWidth="1"/>
    <col min="15369" max="15369" width="12.33203125" style="73" bestFit="1" customWidth="1"/>
    <col min="15370" max="15371" width="11.44140625" style="73" bestFit="1" customWidth="1"/>
    <col min="15372" max="15372" width="12.33203125" style="73" bestFit="1" customWidth="1"/>
    <col min="15373" max="15373" width="10.5546875" style="73" bestFit="1" customWidth="1"/>
    <col min="15374" max="15613" width="9.109375" style="73"/>
    <col min="15614" max="15614" width="11.6640625" style="73" bestFit="1" customWidth="1"/>
    <col min="15615" max="15615" width="2.33203125" style="73" customWidth="1"/>
    <col min="15616" max="15619" width="1.33203125" style="73" customWidth="1"/>
    <col min="15620" max="15620" width="0.88671875" style="73" customWidth="1"/>
    <col min="15621" max="15621" width="15.44140625" style="73" customWidth="1"/>
    <col min="15622" max="15622" width="0.88671875" style="73" customWidth="1"/>
    <col min="15623" max="15623" width="12.5546875" style="73" customWidth="1"/>
    <col min="15624" max="15624" width="4.44140625" style="73" customWidth="1"/>
    <col min="15625" max="15625" width="12.33203125" style="73" bestFit="1" customWidth="1"/>
    <col min="15626" max="15627" width="11.44140625" style="73" bestFit="1" customWidth="1"/>
    <col min="15628" max="15628" width="12.33203125" style="73" bestFit="1" customWidth="1"/>
    <col min="15629" max="15629" width="10.5546875" style="73" bestFit="1" customWidth="1"/>
    <col min="15630" max="15869" width="9.109375" style="73"/>
    <col min="15870" max="15870" width="11.6640625" style="73" bestFit="1" customWidth="1"/>
    <col min="15871" max="15871" width="2.33203125" style="73" customWidth="1"/>
    <col min="15872" max="15875" width="1.33203125" style="73" customWidth="1"/>
    <col min="15876" max="15876" width="0.88671875" style="73" customWidth="1"/>
    <col min="15877" max="15877" width="15.44140625" style="73" customWidth="1"/>
    <col min="15878" max="15878" width="0.88671875" style="73" customWidth="1"/>
    <col min="15879" max="15879" width="12.5546875" style="73" customWidth="1"/>
    <col min="15880" max="15880" width="4.44140625" style="73" customWidth="1"/>
    <col min="15881" max="15881" width="12.33203125" style="73" bestFit="1" customWidth="1"/>
    <col min="15882" max="15883" width="11.44140625" style="73" bestFit="1" customWidth="1"/>
    <col min="15884" max="15884" width="12.33203125" style="73" bestFit="1" customWidth="1"/>
    <col min="15885" max="15885" width="10.5546875" style="73" bestFit="1" customWidth="1"/>
    <col min="15886" max="16125" width="9.109375" style="73"/>
    <col min="16126" max="16126" width="11.6640625" style="73" bestFit="1" customWidth="1"/>
    <col min="16127" max="16127" width="2.33203125" style="73" customWidth="1"/>
    <col min="16128" max="16131" width="1.33203125" style="73" customWidth="1"/>
    <col min="16132" max="16132" width="0.88671875" style="73" customWidth="1"/>
    <col min="16133" max="16133" width="15.44140625" style="73" customWidth="1"/>
    <col min="16134" max="16134" width="0.88671875" style="73" customWidth="1"/>
    <col min="16135" max="16135" width="12.5546875" style="73" customWidth="1"/>
    <col min="16136" max="16136" width="4.44140625" style="73" customWidth="1"/>
    <col min="16137" max="16137" width="12.33203125" style="73" bestFit="1" customWidth="1"/>
    <col min="16138" max="16139" width="11.44140625" style="73" bestFit="1" customWidth="1"/>
    <col min="16140" max="16140" width="12.33203125" style="73" bestFit="1" customWidth="1"/>
    <col min="16141" max="16141" width="10.5546875" style="73" bestFit="1" customWidth="1"/>
    <col min="16142" max="16384" width="9.109375" style="73"/>
  </cols>
  <sheetData>
    <row r="1" spans="1:13" ht="11.4" customHeight="1" x14ac:dyDescent="0.3">
      <c r="A1" s="71" t="s">
        <v>363</v>
      </c>
      <c r="B1" s="50" t="s">
        <v>364</v>
      </c>
      <c r="C1" s="84"/>
      <c r="D1" s="84"/>
      <c r="E1" s="84"/>
      <c r="F1" s="84"/>
      <c r="G1" s="84"/>
      <c r="H1" s="84"/>
      <c r="I1" s="53" t="s">
        <v>365</v>
      </c>
      <c r="J1" s="72" t="s">
        <v>366</v>
      </c>
      <c r="K1" s="72" t="s">
        <v>367</v>
      </c>
      <c r="L1" s="72" t="s">
        <v>368</v>
      </c>
      <c r="M1" s="72"/>
    </row>
    <row r="2" spans="1:13" ht="1.35" customHeight="1" x14ac:dyDescent="0.3"/>
    <row r="3" spans="1:13" ht="15.15" customHeight="1" x14ac:dyDescent="0.3">
      <c r="A3" s="74" t="s">
        <v>1092</v>
      </c>
      <c r="B3" s="56"/>
      <c r="C3" s="56"/>
      <c r="D3" s="56"/>
      <c r="E3" s="56"/>
      <c r="F3" s="56"/>
      <c r="G3" s="56"/>
      <c r="H3" s="56"/>
      <c r="I3" s="75"/>
      <c r="J3" s="75"/>
      <c r="K3" s="75"/>
      <c r="L3" s="75"/>
      <c r="M3" s="75"/>
    </row>
    <row r="4" spans="1:13" ht="9.9" customHeight="1" x14ac:dyDescent="0.3">
      <c r="A4" s="76" t="s">
        <v>369</v>
      </c>
      <c r="B4" s="86" t="s">
        <v>370</v>
      </c>
      <c r="C4" s="87"/>
      <c r="D4" s="87"/>
      <c r="E4" s="87"/>
      <c r="F4" s="87"/>
      <c r="G4" s="87"/>
      <c r="H4" s="87"/>
      <c r="I4" s="77">
        <v>25776072.460000001</v>
      </c>
      <c r="J4" s="77">
        <v>4071105.29</v>
      </c>
      <c r="K4" s="77">
        <v>3619043.36</v>
      </c>
      <c r="L4" s="77">
        <v>26228134.390000001</v>
      </c>
      <c r="M4" s="77"/>
    </row>
    <row r="5" spans="1:13" ht="9.9" customHeight="1" x14ac:dyDescent="0.3">
      <c r="A5" s="76" t="s">
        <v>371</v>
      </c>
      <c r="B5" s="88" t="s">
        <v>372</v>
      </c>
      <c r="C5" s="86" t="s">
        <v>373</v>
      </c>
      <c r="D5" s="87"/>
      <c r="E5" s="87"/>
      <c r="F5" s="87"/>
      <c r="G5" s="87"/>
      <c r="H5" s="87"/>
      <c r="I5" s="77">
        <v>12297305.08</v>
      </c>
      <c r="J5" s="77">
        <v>4010890.09</v>
      </c>
      <c r="K5" s="77">
        <v>3467487.79</v>
      </c>
      <c r="L5" s="77">
        <v>12840707.380000001</v>
      </c>
      <c r="M5" s="77"/>
    </row>
    <row r="6" spans="1:13" ht="9.9" customHeight="1" x14ac:dyDescent="0.3">
      <c r="A6" s="76" t="s">
        <v>374</v>
      </c>
      <c r="B6" s="88" t="s">
        <v>372</v>
      </c>
      <c r="C6" s="89"/>
      <c r="D6" s="86" t="s">
        <v>375</v>
      </c>
      <c r="E6" s="87"/>
      <c r="F6" s="87"/>
      <c r="G6" s="87"/>
      <c r="H6" s="87"/>
      <c r="I6" s="77">
        <v>12241603.74</v>
      </c>
      <c r="J6" s="77">
        <v>3954307.79</v>
      </c>
      <c r="K6" s="77">
        <v>3415278.69</v>
      </c>
      <c r="L6" s="77">
        <v>12780632.84</v>
      </c>
      <c r="M6" s="77"/>
    </row>
    <row r="7" spans="1:13" ht="9.9" customHeight="1" x14ac:dyDescent="0.3">
      <c r="A7" s="76" t="s">
        <v>376</v>
      </c>
      <c r="B7" s="88" t="s">
        <v>372</v>
      </c>
      <c r="C7" s="89"/>
      <c r="D7" s="89"/>
      <c r="E7" s="86" t="s">
        <v>375</v>
      </c>
      <c r="F7" s="87"/>
      <c r="G7" s="87"/>
      <c r="H7" s="87"/>
      <c r="I7" s="77">
        <v>12241603.74</v>
      </c>
      <c r="J7" s="77">
        <v>3954307.79</v>
      </c>
      <c r="K7" s="77">
        <v>3415278.69</v>
      </c>
      <c r="L7" s="77">
        <v>12780632.84</v>
      </c>
      <c r="M7" s="77"/>
    </row>
    <row r="8" spans="1:13" ht="9.9" customHeight="1" x14ac:dyDescent="0.3">
      <c r="A8" s="76" t="s">
        <v>377</v>
      </c>
      <c r="B8" s="88" t="s">
        <v>372</v>
      </c>
      <c r="C8" s="89"/>
      <c r="D8" s="89"/>
      <c r="E8" s="89"/>
      <c r="F8" s="86" t="s">
        <v>378</v>
      </c>
      <c r="G8" s="87"/>
      <c r="H8" s="87"/>
      <c r="I8" s="77">
        <v>6000</v>
      </c>
      <c r="J8" s="77">
        <v>5043.57</v>
      </c>
      <c r="K8" s="77">
        <v>5043.57</v>
      </c>
      <c r="L8" s="77">
        <v>6000</v>
      </c>
      <c r="M8" s="77"/>
    </row>
    <row r="9" spans="1:13" ht="9.9" customHeight="1" x14ac:dyDescent="0.3">
      <c r="A9" s="78" t="s">
        <v>379</v>
      </c>
      <c r="B9" s="88" t="s">
        <v>372</v>
      </c>
      <c r="C9" s="89"/>
      <c r="D9" s="89"/>
      <c r="E9" s="89"/>
      <c r="F9" s="89"/>
      <c r="G9" s="90" t="s">
        <v>380</v>
      </c>
      <c r="H9" s="91"/>
      <c r="I9" s="79">
        <v>5000</v>
      </c>
      <c r="J9" s="79">
        <v>5043.57</v>
      </c>
      <c r="K9" s="79">
        <v>5043.57</v>
      </c>
      <c r="L9" s="79">
        <v>5000</v>
      </c>
      <c r="M9" s="79"/>
    </row>
    <row r="10" spans="1:13" ht="9.9" customHeight="1" x14ac:dyDescent="0.3">
      <c r="A10" s="78" t="s">
        <v>381</v>
      </c>
      <c r="B10" s="88" t="s">
        <v>372</v>
      </c>
      <c r="C10" s="89"/>
      <c r="D10" s="89"/>
      <c r="E10" s="89"/>
      <c r="F10" s="89"/>
      <c r="G10" s="90" t="s">
        <v>382</v>
      </c>
      <c r="H10" s="91"/>
      <c r="I10" s="79">
        <v>1000</v>
      </c>
      <c r="J10" s="79">
        <v>0</v>
      </c>
      <c r="K10" s="79">
        <v>0</v>
      </c>
      <c r="L10" s="79">
        <v>1000</v>
      </c>
      <c r="M10" s="79"/>
    </row>
    <row r="11" spans="1:13" ht="9.9" customHeight="1" x14ac:dyDescent="0.3">
      <c r="A11" s="80" t="s">
        <v>372</v>
      </c>
      <c r="B11" s="88" t="s">
        <v>372</v>
      </c>
      <c r="C11" s="89"/>
      <c r="D11" s="89"/>
      <c r="E11" s="89"/>
      <c r="F11" s="89"/>
      <c r="G11" s="81" t="s">
        <v>372</v>
      </c>
      <c r="H11" s="81"/>
      <c r="I11" s="81"/>
      <c r="J11" s="81"/>
      <c r="K11" s="81"/>
      <c r="L11" s="81"/>
      <c r="M11" s="81"/>
    </row>
    <row r="12" spans="1:13" ht="9.9" customHeight="1" x14ac:dyDescent="0.3">
      <c r="A12" s="76" t="s">
        <v>383</v>
      </c>
      <c r="B12" s="88" t="s">
        <v>372</v>
      </c>
      <c r="C12" s="89"/>
      <c r="D12" s="89"/>
      <c r="E12" s="89"/>
      <c r="F12" s="86" t="s">
        <v>384</v>
      </c>
      <c r="G12" s="87"/>
      <c r="H12" s="87"/>
      <c r="I12" s="77">
        <v>22373.48</v>
      </c>
      <c r="J12" s="77">
        <v>2289717.4700000002</v>
      </c>
      <c r="K12" s="77">
        <v>2311262.27</v>
      </c>
      <c r="L12" s="77">
        <v>828.68</v>
      </c>
      <c r="M12" s="77"/>
    </row>
    <row r="13" spans="1:13" ht="9.9" customHeight="1" x14ac:dyDescent="0.3">
      <c r="A13" s="78" t="s">
        <v>385</v>
      </c>
      <c r="B13" s="88" t="s">
        <v>372</v>
      </c>
      <c r="C13" s="89"/>
      <c r="D13" s="89"/>
      <c r="E13" s="89"/>
      <c r="F13" s="89"/>
      <c r="G13" s="90" t="s">
        <v>386</v>
      </c>
      <c r="H13" s="91"/>
      <c r="I13" s="79">
        <v>0</v>
      </c>
      <c r="J13" s="79">
        <v>2249272.59</v>
      </c>
      <c r="K13" s="79">
        <v>2249272.59</v>
      </c>
      <c r="L13" s="79">
        <v>0</v>
      </c>
      <c r="M13" s="79"/>
    </row>
    <row r="14" spans="1:13" ht="9.9" customHeight="1" x14ac:dyDescent="0.3">
      <c r="A14" s="78" t="s">
        <v>387</v>
      </c>
      <c r="B14" s="88" t="s">
        <v>372</v>
      </c>
      <c r="C14" s="89"/>
      <c r="D14" s="89"/>
      <c r="E14" s="89"/>
      <c r="F14" s="89"/>
      <c r="G14" s="90" t="s">
        <v>388</v>
      </c>
      <c r="H14" s="91"/>
      <c r="I14" s="79">
        <v>4.42</v>
      </c>
      <c r="J14" s="79">
        <v>0</v>
      </c>
      <c r="K14" s="79">
        <v>0</v>
      </c>
      <c r="L14" s="79">
        <v>4.42</v>
      </c>
      <c r="M14" s="79"/>
    </row>
    <row r="15" spans="1:13" ht="9.9" customHeight="1" x14ac:dyDescent="0.3">
      <c r="A15" s="78" t="s">
        <v>389</v>
      </c>
      <c r="B15" s="88" t="s">
        <v>372</v>
      </c>
      <c r="C15" s="89"/>
      <c r="D15" s="89"/>
      <c r="E15" s="89"/>
      <c r="F15" s="89"/>
      <c r="G15" s="90" t="s">
        <v>390</v>
      </c>
      <c r="H15" s="91"/>
      <c r="I15" s="79">
        <v>482.58</v>
      </c>
      <c r="J15" s="79">
        <v>16977.07</v>
      </c>
      <c r="K15" s="79">
        <v>17000</v>
      </c>
      <c r="L15" s="79">
        <v>459.65</v>
      </c>
      <c r="M15" s="79"/>
    </row>
    <row r="16" spans="1:13" ht="9.9" customHeight="1" x14ac:dyDescent="0.3">
      <c r="A16" s="78" t="s">
        <v>391</v>
      </c>
      <c r="B16" s="88" t="s">
        <v>372</v>
      </c>
      <c r="C16" s="89"/>
      <c r="D16" s="89"/>
      <c r="E16" s="89"/>
      <c r="F16" s="89"/>
      <c r="G16" s="90" t="s">
        <v>392</v>
      </c>
      <c r="H16" s="91"/>
      <c r="I16" s="79">
        <v>21886.48</v>
      </c>
      <c r="J16" s="79">
        <v>23467.81</v>
      </c>
      <c r="K16" s="79">
        <v>44989.68</v>
      </c>
      <c r="L16" s="79">
        <v>364.61</v>
      </c>
      <c r="M16" s="79"/>
    </row>
    <row r="17" spans="1:13" ht="9.9" customHeight="1" x14ac:dyDescent="0.3">
      <c r="A17" s="80" t="s">
        <v>372</v>
      </c>
      <c r="B17" s="88" t="s">
        <v>372</v>
      </c>
      <c r="C17" s="89"/>
      <c r="D17" s="89"/>
      <c r="E17" s="89"/>
      <c r="F17" s="89"/>
      <c r="G17" s="81" t="s">
        <v>372</v>
      </c>
      <c r="H17" s="81"/>
      <c r="I17" s="81"/>
      <c r="J17" s="81"/>
      <c r="K17" s="81"/>
      <c r="L17" s="81"/>
      <c r="M17" s="81"/>
    </row>
    <row r="18" spans="1:13" ht="9.9" customHeight="1" x14ac:dyDescent="0.3">
      <c r="A18" s="76" t="s">
        <v>393</v>
      </c>
      <c r="B18" s="88" t="s">
        <v>372</v>
      </c>
      <c r="C18" s="89"/>
      <c r="D18" s="89"/>
      <c r="E18" s="89"/>
      <c r="F18" s="86" t="s">
        <v>394</v>
      </c>
      <c r="G18" s="87"/>
      <c r="H18" s="87"/>
      <c r="I18" s="77">
        <v>0</v>
      </c>
      <c r="J18" s="77">
        <v>323084.23</v>
      </c>
      <c r="K18" s="77">
        <v>323084.23</v>
      </c>
      <c r="L18" s="77">
        <v>0</v>
      </c>
      <c r="M18" s="77"/>
    </row>
    <row r="19" spans="1:13" ht="9.9" customHeight="1" x14ac:dyDescent="0.3">
      <c r="A19" s="78" t="s">
        <v>1096</v>
      </c>
      <c r="B19" s="88" t="s">
        <v>372</v>
      </c>
      <c r="C19" s="89"/>
      <c r="D19" s="89"/>
      <c r="E19" s="89"/>
      <c r="F19" s="89"/>
      <c r="G19" s="90" t="s">
        <v>1097</v>
      </c>
      <c r="H19" s="91"/>
      <c r="I19" s="79">
        <v>0</v>
      </c>
      <c r="J19" s="79">
        <v>232166.38</v>
      </c>
      <c r="K19" s="79">
        <v>232166.38</v>
      </c>
      <c r="L19" s="79">
        <v>0</v>
      </c>
      <c r="M19" s="79"/>
    </row>
    <row r="20" spans="1:13" ht="9.9" customHeight="1" x14ac:dyDescent="0.3">
      <c r="A20" s="78" t="s">
        <v>397</v>
      </c>
      <c r="B20" s="88" t="s">
        <v>372</v>
      </c>
      <c r="C20" s="89"/>
      <c r="D20" s="89"/>
      <c r="E20" s="89"/>
      <c r="F20" s="89"/>
      <c r="G20" s="90" t="s">
        <v>398</v>
      </c>
      <c r="H20" s="91"/>
      <c r="I20" s="79">
        <v>0</v>
      </c>
      <c r="J20" s="79">
        <v>90917.85</v>
      </c>
      <c r="K20" s="79">
        <v>90917.85</v>
      </c>
      <c r="L20" s="79">
        <v>0</v>
      </c>
      <c r="M20" s="79"/>
    </row>
    <row r="21" spans="1:13" ht="9.9" customHeight="1" x14ac:dyDescent="0.3">
      <c r="A21" s="80" t="s">
        <v>372</v>
      </c>
      <c r="B21" s="88" t="s">
        <v>372</v>
      </c>
      <c r="C21" s="89"/>
      <c r="D21" s="89"/>
      <c r="E21" s="89"/>
      <c r="F21" s="89"/>
      <c r="G21" s="81" t="s">
        <v>372</v>
      </c>
      <c r="H21" s="82"/>
      <c r="I21" s="82"/>
      <c r="J21" s="82"/>
      <c r="K21" s="82"/>
      <c r="L21" s="82"/>
      <c r="M21" s="82"/>
    </row>
    <row r="22" spans="1:13" ht="9.9" customHeight="1" x14ac:dyDescent="0.3">
      <c r="A22" s="76" t="s">
        <v>399</v>
      </c>
      <c r="B22" s="88" t="s">
        <v>372</v>
      </c>
      <c r="C22" s="89"/>
      <c r="D22" s="89"/>
      <c r="E22" s="89"/>
      <c r="F22" s="86" t="s">
        <v>400</v>
      </c>
      <c r="G22" s="87"/>
      <c r="H22" s="87"/>
      <c r="I22" s="77">
        <v>9213651.9100000001</v>
      </c>
      <c r="J22" s="77">
        <v>1333169.8999999999</v>
      </c>
      <c r="K22" s="77">
        <v>466441.21</v>
      </c>
      <c r="L22" s="77">
        <v>10080380.6</v>
      </c>
      <c r="M22" s="77"/>
    </row>
    <row r="23" spans="1:13" ht="9.9" customHeight="1" x14ac:dyDescent="0.3">
      <c r="A23" s="78" t="s">
        <v>401</v>
      </c>
      <c r="B23" s="88" t="s">
        <v>372</v>
      </c>
      <c r="C23" s="89"/>
      <c r="D23" s="89"/>
      <c r="E23" s="89"/>
      <c r="F23" s="89"/>
      <c r="G23" s="90" t="s">
        <v>402</v>
      </c>
      <c r="H23" s="91"/>
      <c r="I23" s="79">
        <v>1941466.6</v>
      </c>
      <c r="J23" s="79">
        <v>1264173.2</v>
      </c>
      <c r="K23" s="79">
        <v>466053.83</v>
      </c>
      <c r="L23" s="79">
        <v>2739585.97</v>
      </c>
      <c r="M23" s="79"/>
    </row>
    <row r="24" spans="1:13" ht="9.9" customHeight="1" x14ac:dyDescent="0.3">
      <c r="A24" s="78" t="s">
        <v>403</v>
      </c>
      <c r="B24" s="88" t="s">
        <v>372</v>
      </c>
      <c r="C24" s="89"/>
      <c r="D24" s="89"/>
      <c r="E24" s="89"/>
      <c r="F24" s="89"/>
      <c r="G24" s="90" t="s">
        <v>404</v>
      </c>
      <c r="H24" s="91"/>
      <c r="I24" s="79">
        <v>929831.29</v>
      </c>
      <c r="J24" s="79">
        <v>17763.32</v>
      </c>
      <c r="K24" s="79">
        <v>13.21</v>
      </c>
      <c r="L24" s="79">
        <v>947581.4</v>
      </c>
      <c r="M24" s="79"/>
    </row>
    <row r="25" spans="1:13" ht="9.9" customHeight="1" x14ac:dyDescent="0.3">
      <c r="A25" s="78" t="s">
        <v>405</v>
      </c>
      <c r="B25" s="88" t="s">
        <v>372</v>
      </c>
      <c r="C25" s="89"/>
      <c r="D25" s="89"/>
      <c r="E25" s="89"/>
      <c r="F25" s="89"/>
      <c r="G25" s="90" t="s">
        <v>406</v>
      </c>
      <c r="H25" s="91"/>
      <c r="I25" s="79">
        <v>5725495.7199999997</v>
      </c>
      <c r="J25" s="79">
        <v>50747.3</v>
      </c>
      <c r="K25" s="79">
        <v>374.17</v>
      </c>
      <c r="L25" s="79">
        <v>5775868.8499999996</v>
      </c>
      <c r="M25" s="79"/>
    </row>
    <row r="26" spans="1:13" ht="9.9" customHeight="1" x14ac:dyDescent="0.3">
      <c r="A26" s="78" t="s">
        <v>407</v>
      </c>
      <c r="B26" s="88" t="s">
        <v>372</v>
      </c>
      <c r="C26" s="89"/>
      <c r="D26" s="89"/>
      <c r="E26" s="89"/>
      <c r="F26" s="89"/>
      <c r="G26" s="90" t="s">
        <v>408</v>
      </c>
      <c r="H26" s="91"/>
      <c r="I26" s="79">
        <v>616858.30000000005</v>
      </c>
      <c r="J26" s="79">
        <v>486.08</v>
      </c>
      <c r="K26" s="79">
        <v>0</v>
      </c>
      <c r="L26" s="79">
        <v>617344.38</v>
      </c>
      <c r="M26" s="79"/>
    </row>
    <row r="27" spans="1:13" ht="9.9" customHeight="1" x14ac:dyDescent="0.3">
      <c r="A27" s="80" t="s">
        <v>372</v>
      </c>
      <c r="B27" s="88" t="s">
        <v>372</v>
      </c>
      <c r="C27" s="89"/>
      <c r="D27" s="89"/>
      <c r="E27" s="89"/>
      <c r="F27" s="89"/>
      <c r="G27" s="81" t="s">
        <v>372</v>
      </c>
      <c r="H27" s="82"/>
      <c r="I27" s="82"/>
      <c r="J27" s="82"/>
      <c r="K27" s="82"/>
      <c r="L27" s="82"/>
      <c r="M27" s="82"/>
    </row>
    <row r="28" spans="1:13" ht="9.9" customHeight="1" x14ac:dyDescent="0.3">
      <c r="A28" s="76" t="s">
        <v>409</v>
      </c>
      <c r="B28" s="88" t="s">
        <v>372</v>
      </c>
      <c r="C28" s="89"/>
      <c r="D28" s="89"/>
      <c r="E28" s="89"/>
      <c r="F28" s="86" t="s">
        <v>410</v>
      </c>
      <c r="G28" s="87"/>
      <c r="H28" s="87"/>
      <c r="I28" s="77">
        <v>2999578.35</v>
      </c>
      <c r="J28" s="77">
        <v>2806.03</v>
      </c>
      <c r="K28" s="77">
        <v>308960.82</v>
      </c>
      <c r="L28" s="77">
        <v>2693423.56</v>
      </c>
      <c r="M28" s="77"/>
    </row>
    <row r="29" spans="1:13" ht="9.9" customHeight="1" x14ac:dyDescent="0.3">
      <c r="A29" s="78" t="s">
        <v>1103</v>
      </c>
      <c r="B29" s="88" t="s">
        <v>372</v>
      </c>
      <c r="C29" s="89"/>
      <c r="D29" s="89"/>
      <c r="E29" s="89"/>
      <c r="F29" s="89"/>
      <c r="G29" s="90" t="s">
        <v>1104</v>
      </c>
      <c r="H29" s="91"/>
      <c r="I29" s="79">
        <v>380872.6</v>
      </c>
      <c r="J29" s="79">
        <v>261.18</v>
      </c>
      <c r="K29" s="79">
        <v>218010.47</v>
      </c>
      <c r="L29" s="79">
        <v>163123.31</v>
      </c>
      <c r="M29" s="79"/>
    </row>
    <row r="30" spans="1:13" ht="18.899999999999999" customHeight="1" x14ac:dyDescent="0.3">
      <c r="A30" s="78" t="s">
        <v>411</v>
      </c>
      <c r="B30" s="88" t="s">
        <v>372</v>
      </c>
      <c r="C30" s="89"/>
      <c r="D30" s="89"/>
      <c r="E30" s="89"/>
      <c r="F30" s="89"/>
      <c r="G30" s="90" t="s">
        <v>412</v>
      </c>
      <c r="H30" s="91"/>
      <c r="I30" s="79">
        <v>2618705.75</v>
      </c>
      <c r="J30" s="79">
        <v>2544.85</v>
      </c>
      <c r="K30" s="79">
        <v>90950.35</v>
      </c>
      <c r="L30" s="79">
        <v>2530300.25</v>
      </c>
      <c r="M30" s="79"/>
    </row>
    <row r="31" spans="1:13" ht="9.9" customHeight="1" x14ac:dyDescent="0.3">
      <c r="A31" s="80" t="s">
        <v>372</v>
      </c>
      <c r="B31" s="88" t="s">
        <v>372</v>
      </c>
      <c r="C31" s="89"/>
      <c r="D31" s="89"/>
      <c r="E31" s="89"/>
      <c r="F31" s="89"/>
      <c r="G31" s="81" t="s">
        <v>372</v>
      </c>
      <c r="H31" s="82"/>
      <c r="I31" s="82"/>
      <c r="J31" s="82"/>
      <c r="K31" s="82"/>
      <c r="L31" s="82"/>
      <c r="M31" s="82"/>
    </row>
    <row r="32" spans="1:13" ht="9.9" customHeight="1" x14ac:dyDescent="0.3">
      <c r="A32" s="76" t="s">
        <v>415</v>
      </c>
      <c r="B32" s="88" t="s">
        <v>372</v>
      </c>
      <c r="C32" s="89"/>
      <c r="D32" s="89"/>
      <c r="E32" s="89"/>
      <c r="F32" s="86" t="s">
        <v>416</v>
      </c>
      <c r="G32" s="87"/>
      <c r="H32" s="87"/>
      <c r="I32" s="77">
        <v>0</v>
      </c>
      <c r="J32" s="77">
        <v>486.59</v>
      </c>
      <c r="K32" s="77">
        <v>486.59</v>
      </c>
      <c r="L32" s="77">
        <v>0</v>
      </c>
      <c r="M32" s="77"/>
    </row>
    <row r="33" spans="1:13" ht="9.9" customHeight="1" x14ac:dyDescent="0.3">
      <c r="A33" s="78" t="s">
        <v>1098</v>
      </c>
      <c r="B33" s="88" t="s">
        <v>372</v>
      </c>
      <c r="C33" s="89"/>
      <c r="D33" s="89"/>
      <c r="E33" s="89"/>
      <c r="F33" s="89"/>
      <c r="G33" s="90" t="s">
        <v>1099</v>
      </c>
      <c r="H33" s="91"/>
      <c r="I33" s="79">
        <v>0</v>
      </c>
      <c r="J33" s="79">
        <v>486.59</v>
      </c>
      <c r="K33" s="79">
        <v>486.59</v>
      </c>
      <c r="L33" s="79">
        <v>0</v>
      </c>
      <c r="M33" s="79"/>
    </row>
    <row r="34" spans="1:13" ht="9.9" customHeight="1" x14ac:dyDescent="0.3">
      <c r="A34" s="80" t="s">
        <v>372</v>
      </c>
      <c r="B34" s="88" t="s">
        <v>372</v>
      </c>
      <c r="C34" s="89"/>
      <c r="D34" s="89"/>
      <c r="E34" s="89"/>
      <c r="F34" s="89"/>
      <c r="G34" s="81" t="s">
        <v>372</v>
      </c>
      <c r="H34" s="82"/>
      <c r="I34" s="82"/>
      <c r="J34" s="82"/>
      <c r="K34" s="82"/>
      <c r="L34" s="82"/>
      <c r="M34" s="82"/>
    </row>
    <row r="35" spans="1:13" ht="9.9" customHeight="1" x14ac:dyDescent="0.3">
      <c r="A35" s="76" t="s">
        <v>419</v>
      </c>
      <c r="B35" s="88" t="s">
        <v>372</v>
      </c>
      <c r="C35" s="89"/>
      <c r="D35" s="86" t="s">
        <v>420</v>
      </c>
      <c r="E35" s="87"/>
      <c r="F35" s="87"/>
      <c r="G35" s="87"/>
      <c r="H35" s="87"/>
      <c r="I35" s="77">
        <v>55701.34</v>
      </c>
      <c r="J35" s="77">
        <v>56582.3</v>
      </c>
      <c r="K35" s="77">
        <v>52209.1</v>
      </c>
      <c r="L35" s="77">
        <v>60074.54</v>
      </c>
      <c r="M35" s="77"/>
    </row>
    <row r="36" spans="1:13" ht="9.9" customHeight="1" x14ac:dyDescent="0.3">
      <c r="A36" s="76" t="s">
        <v>421</v>
      </c>
      <c r="B36" s="88" t="s">
        <v>372</v>
      </c>
      <c r="C36" s="89"/>
      <c r="D36" s="89"/>
      <c r="E36" s="86" t="s">
        <v>422</v>
      </c>
      <c r="F36" s="87"/>
      <c r="G36" s="87"/>
      <c r="H36" s="87"/>
      <c r="I36" s="77">
        <v>2243.9299999999998</v>
      </c>
      <c r="J36" s="77">
        <v>16250</v>
      </c>
      <c r="K36" s="77">
        <v>14993.93</v>
      </c>
      <c r="L36" s="77">
        <v>3500</v>
      </c>
      <c r="M36" s="77"/>
    </row>
    <row r="37" spans="1:13" ht="9.9" customHeight="1" x14ac:dyDescent="0.3">
      <c r="A37" s="76" t="s">
        <v>423</v>
      </c>
      <c r="B37" s="88" t="s">
        <v>372</v>
      </c>
      <c r="C37" s="89"/>
      <c r="D37" s="89"/>
      <c r="E37" s="89"/>
      <c r="F37" s="86" t="s">
        <v>424</v>
      </c>
      <c r="G37" s="87"/>
      <c r="H37" s="87"/>
      <c r="I37" s="77">
        <v>2243.9299999999998</v>
      </c>
      <c r="J37" s="77">
        <v>16250</v>
      </c>
      <c r="K37" s="77">
        <v>14993.93</v>
      </c>
      <c r="L37" s="77">
        <v>3500</v>
      </c>
      <c r="M37" s="77"/>
    </row>
    <row r="38" spans="1:13" ht="9.9" customHeight="1" x14ac:dyDescent="0.3">
      <c r="A38" s="78" t="s">
        <v>425</v>
      </c>
      <c r="B38" s="88" t="s">
        <v>372</v>
      </c>
      <c r="C38" s="89"/>
      <c r="D38" s="89"/>
      <c r="E38" s="89"/>
      <c r="F38" s="89"/>
      <c r="G38" s="90" t="s">
        <v>426</v>
      </c>
      <c r="H38" s="91"/>
      <c r="I38" s="79">
        <v>1390</v>
      </c>
      <c r="J38" s="79">
        <v>15750</v>
      </c>
      <c r="K38" s="79">
        <v>14140</v>
      </c>
      <c r="L38" s="79">
        <v>3000</v>
      </c>
      <c r="M38" s="79"/>
    </row>
    <row r="39" spans="1:13" ht="9.9" customHeight="1" x14ac:dyDescent="0.3">
      <c r="A39" s="78" t="s">
        <v>427</v>
      </c>
      <c r="B39" s="88" t="s">
        <v>372</v>
      </c>
      <c r="C39" s="89"/>
      <c r="D39" s="89"/>
      <c r="E39" s="89"/>
      <c r="F39" s="89"/>
      <c r="G39" s="90" t="s">
        <v>428</v>
      </c>
      <c r="H39" s="91"/>
      <c r="I39" s="79">
        <v>500</v>
      </c>
      <c r="J39" s="79">
        <v>500</v>
      </c>
      <c r="K39" s="79">
        <v>500</v>
      </c>
      <c r="L39" s="79">
        <v>500</v>
      </c>
      <c r="M39" s="79"/>
    </row>
    <row r="40" spans="1:13" ht="9.9" customHeight="1" x14ac:dyDescent="0.3">
      <c r="A40" s="78" t="s">
        <v>429</v>
      </c>
      <c r="B40" s="88" t="s">
        <v>372</v>
      </c>
      <c r="C40" s="89"/>
      <c r="D40" s="89"/>
      <c r="E40" s="89"/>
      <c r="F40" s="89"/>
      <c r="G40" s="90" t="s">
        <v>430</v>
      </c>
      <c r="H40" s="91"/>
      <c r="I40" s="79">
        <v>353.93</v>
      </c>
      <c r="J40" s="79">
        <v>0</v>
      </c>
      <c r="K40" s="79">
        <v>353.93</v>
      </c>
      <c r="L40" s="79">
        <v>0</v>
      </c>
      <c r="M40" s="79"/>
    </row>
    <row r="41" spans="1:13" ht="9.9" customHeight="1" x14ac:dyDescent="0.3">
      <c r="A41" s="80" t="s">
        <v>372</v>
      </c>
      <c r="B41" s="88" t="s">
        <v>372</v>
      </c>
      <c r="C41" s="89"/>
      <c r="D41" s="89"/>
      <c r="E41" s="89"/>
      <c r="F41" s="89"/>
      <c r="G41" s="81" t="s">
        <v>372</v>
      </c>
      <c r="H41" s="82"/>
      <c r="I41" s="82"/>
      <c r="J41" s="82"/>
      <c r="K41" s="82"/>
      <c r="L41" s="82"/>
      <c r="M41" s="82"/>
    </row>
    <row r="42" spans="1:13" ht="9.9" customHeight="1" x14ac:dyDescent="0.3">
      <c r="A42" s="76" t="s">
        <v>431</v>
      </c>
      <c r="B42" s="88" t="s">
        <v>372</v>
      </c>
      <c r="C42" s="89"/>
      <c r="D42" s="89"/>
      <c r="E42" s="86" t="s">
        <v>432</v>
      </c>
      <c r="F42" s="87"/>
      <c r="G42" s="87"/>
      <c r="H42" s="87"/>
      <c r="I42" s="77">
        <v>12308.61</v>
      </c>
      <c r="J42" s="77">
        <v>40332.300000000003</v>
      </c>
      <c r="K42" s="77">
        <v>33752.86</v>
      </c>
      <c r="L42" s="77">
        <v>18888.05</v>
      </c>
      <c r="M42" s="77"/>
    </row>
    <row r="43" spans="1:13" ht="9.9" customHeight="1" x14ac:dyDescent="0.3">
      <c r="A43" s="76" t="s">
        <v>433</v>
      </c>
      <c r="B43" s="88" t="s">
        <v>372</v>
      </c>
      <c r="C43" s="89"/>
      <c r="D43" s="89"/>
      <c r="E43" s="89"/>
      <c r="F43" s="86" t="s">
        <v>432</v>
      </c>
      <c r="G43" s="87"/>
      <c r="H43" s="87"/>
      <c r="I43" s="77">
        <v>12308.61</v>
      </c>
      <c r="J43" s="77">
        <v>40332.300000000003</v>
      </c>
      <c r="K43" s="77">
        <v>33752.86</v>
      </c>
      <c r="L43" s="77">
        <v>18888.05</v>
      </c>
      <c r="M43" s="77"/>
    </row>
    <row r="44" spans="1:13" ht="9.9" customHeight="1" x14ac:dyDescent="0.3">
      <c r="A44" s="78" t="s">
        <v>436</v>
      </c>
      <c r="B44" s="88" t="s">
        <v>372</v>
      </c>
      <c r="C44" s="89"/>
      <c r="D44" s="89"/>
      <c r="E44" s="89"/>
      <c r="F44" s="89"/>
      <c r="G44" s="90" t="s">
        <v>437</v>
      </c>
      <c r="H44" s="91"/>
      <c r="I44" s="79">
        <v>12143.97</v>
      </c>
      <c r="J44" s="79">
        <v>32935.39</v>
      </c>
      <c r="K44" s="79">
        <v>26191.31</v>
      </c>
      <c r="L44" s="79">
        <v>18888.05</v>
      </c>
      <c r="M44" s="79"/>
    </row>
    <row r="45" spans="1:13" ht="9.9" customHeight="1" x14ac:dyDescent="0.3">
      <c r="A45" s="78" t="s">
        <v>440</v>
      </c>
      <c r="B45" s="88" t="s">
        <v>372</v>
      </c>
      <c r="C45" s="89"/>
      <c r="D45" s="89"/>
      <c r="E45" s="89"/>
      <c r="F45" s="89"/>
      <c r="G45" s="90" t="s">
        <v>441</v>
      </c>
      <c r="H45" s="91"/>
      <c r="I45" s="79">
        <v>0</v>
      </c>
      <c r="J45" s="79">
        <v>7396.91</v>
      </c>
      <c r="K45" s="79">
        <v>7396.91</v>
      </c>
      <c r="L45" s="79">
        <v>0</v>
      </c>
      <c r="M45" s="79"/>
    </row>
    <row r="46" spans="1:13" ht="9.9" customHeight="1" x14ac:dyDescent="0.3">
      <c r="A46" s="78" t="s">
        <v>1087</v>
      </c>
      <c r="B46" s="88" t="s">
        <v>372</v>
      </c>
      <c r="C46" s="89"/>
      <c r="D46" s="89"/>
      <c r="E46" s="89"/>
      <c r="F46" s="89"/>
      <c r="G46" s="90" t="s">
        <v>1088</v>
      </c>
      <c r="H46" s="91"/>
      <c r="I46" s="79">
        <v>164.64</v>
      </c>
      <c r="J46" s="79">
        <v>0</v>
      </c>
      <c r="K46" s="79">
        <v>164.64</v>
      </c>
      <c r="L46" s="79">
        <v>0</v>
      </c>
      <c r="M46" s="79"/>
    </row>
    <row r="47" spans="1:13" ht="9.9" customHeight="1" x14ac:dyDescent="0.3">
      <c r="A47" s="80" t="s">
        <v>372</v>
      </c>
      <c r="B47" s="88" t="s">
        <v>372</v>
      </c>
      <c r="C47" s="89"/>
      <c r="D47" s="89"/>
      <c r="E47" s="89"/>
      <c r="F47" s="89"/>
      <c r="G47" s="81" t="s">
        <v>372</v>
      </c>
      <c r="H47" s="82"/>
      <c r="I47" s="82"/>
      <c r="J47" s="82"/>
      <c r="K47" s="82"/>
      <c r="L47" s="82"/>
      <c r="M47" s="82"/>
    </row>
    <row r="48" spans="1:13" ht="9.9" customHeight="1" x14ac:dyDescent="0.3">
      <c r="A48" s="76" t="s">
        <v>442</v>
      </c>
      <c r="B48" s="88" t="s">
        <v>372</v>
      </c>
      <c r="C48" s="89"/>
      <c r="D48" s="89"/>
      <c r="E48" s="86" t="s">
        <v>443</v>
      </c>
      <c r="F48" s="87"/>
      <c r="G48" s="87"/>
      <c r="H48" s="87"/>
      <c r="I48" s="77">
        <v>41148.800000000003</v>
      </c>
      <c r="J48" s="77">
        <v>0</v>
      </c>
      <c r="K48" s="77">
        <v>3462.31</v>
      </c>
      <c r="L48" s="77">
        <v>37686.49</v>
      </c>
      <c r="M48" s="77"/>
    </row>
    <row r="49" spans="1:13" ht="9.9" customHeight="1" x14ac:dyDescent="0.3">
      <c r="A49" s="76" t="s">
        <v>444</v>
      </c>
      <c r="B49" s="88" t="s">
        <v>372</v>
      </c>
      <c r="C49" s="89"/>
      <c r="D49" s="89"/>
      <c r="E49" s="89"/>
      <c r="F49" s="86" t="s">
        <v>443</v>
      </c>
      <c r="G49" s="87"/>
      <c r="H49" s="87"/>
      <c r="I49" s="77">
        <v>41148.800000000003</v>
      </c>
      <c r="J49" s="77">
        <v>0</v>
      </c>
      <c r="K49" s="77">
        <v>3462.31</v>
      </c>
      <c r="L49" s="77">
        <v>37686.49</v>
      </c>
      <c r="M49" s="77"/>
    </row>
    <row r="50" spans="1:13" ht="9.9" customHeight="1" x14ac:dyDescent="0.3">
      <c r="A50" s="78" t="s">
        <v>445</v>
      </c>
      <c r="B50" s="88" t="s">
        <v>372</v>
      </c>
      <c r="C50" s="89"/>
      <c r="D50" s="89"/>
      <c r="E50" s="89"/>
      <c r="F50" s="89"/>
      <c r="G50" s="90" t="s">
        <v>446</v>
      </c>
      <c r="H50" s="91"/>
      <c r="I50" s="79">
        <v>41148.800000000003</v>
      </c>
      <c r="J50" s="79">
        <v>0</v>
      </c>
      <c r="K50" s="79">
        <v>3462.31</v>
      </c>
      <c r="L50" s="79">
        <v>37686.49</v>
      </c>
      <c r="M50" s="79"/>
    </row>
    <row r="51" spans="1:13" ht="9.9" customHeight="1" x14ac:dyDescent="0.3">
      <c r="A51" s="80" t="s">
        <v>372</v>
      </c>
      <c r="B51" s="88" t="s">
        <v>372</v>
      </c>
      <c r="C51" s="89"/>
      <c r="D51" s="89"/>
      <c r="E51" s="89"/>
      <c r="F51" s="89"/>
      <c r="G51" s="81" t="s">
        <v>372</v>
      </c>
      <c r="H51" s="82"/>
      <c r="I51" s="82"/>
      <c r="J51" s="82"/>
      <c r="K51" s="82"/>
      <c r="L51" s="82"/>
      <c r="M51" s="82"/>
    </row>
    <row r="52" spans="1:13" ht="9.9" customHeight="1" x14ac:dyDescent="0.3">
      <c r="A52" s="76" t="s">
        <v>447</v>
      </c>
      <c r="B52" s="88" t="s">
        <v>372</v>
      </c>
      <c r="C52" s="86" t="s">
        <v>448</v>
      </c>
      <c r="D52" s="87"/>
      <c r="E52" s="87"/>
      <c r="F52" s="87"/>
      <c r="G52" s="87"/>
      <c r="H52" s="87"/>
      <c r="I52" s="77">
        <v>13478767.380000001</v>
      </c>
      <c r="J52" s="77">
        <v>60215.199999999997</v>
      </c>
      <c r="K52" s="77">
        <v>151555.57</v>
      </c>
      <c r="L52" s="77">
        <v>13387427.01</v>
      </c>
      <c r="M52" s="77"/>
    </row>
    <row r="53" spans="1:13" ht="9.9" customHeight="1" x14ac:dyDescent="0.3">
      <c r="A53" s="76" t="s">
        <v>449</v>
      </c>
      <c r="B53" s="88" t="s">
        <v>372</v>
      </c>
      <c r="C53" s="89"/>
      <c r="D53" s="86" t="s">
        <v>450</v>
      </c>
      <c r="E53" s="87"/>
      <c r="F53" s="87"/>
      <c r="G53" s="87"/>
      <c r="H53" s="87"/>
      <c r="I53" s="77">
        <v>3824212.69</v>
      </c>
      <c r="J53" s="77">
        <v>60215.199999999997</v>
      </c>
      <c r="K53" s="77">
        <v>151555.57</v>
      </c>
      <c r="L53" s="77">
        <v>3732872.32</v>
      </c>
      <c r="M53" s="77"/>
    </row>
    <row r="54" spans="1:13" ht="9.9" customHeight="1" x14ac:dyDescent="0.3">
      <c r="A54" s="76" t="s">
        <v>451</v>
      </c>
      <c r="B54" s="88" t="s">
        <v>372</v>
      </c>
      <c r="C54" s="89"/>
      <c r="D54" s="89"/>
      <c r="E54" s="86" t="s">
        <v>452</v>
      </c>
      <c r="F54" s="87"/>
      <c r="G54" s="87"/>
      <c r="H54" s="87"/>
      <c r="I54" s="77">
        <v>30516238.859999999</v>
      </c>
      <c r="J54" s="77">
        <v>60215.199999999997</v>
      </c>
      <c r="K54" s="77">
        <v>0</v>
      </c>
      <c r="L54" s="77">
        <v>30576454.059999999</v>
      </c>
      <c r="M54" s="77"/>
    </row>
    <row r="55" spans="1:13" ht="9.9" customHeight="1" x14ac:dyDescent="0.3">
      <c r="A55" s="76" t="s">
        <v>453</v>
      </c>
      <c r="B55" s="88" t="s">
        <v>372</v>
      </c>
      <c r="C55" s="89"/>
      <c r="D55" s="89"/>
      <c r="E55" s="89"/>
      <c r="F55" s="86" t="s">
        <v>452</v>
      </c>
      <c r="G55" s="87"/>
      <c r="H55" s="87"/>
      <c r="I55" s="77">
        <v>30516238.859999999</v>
      </c>
      <c r="J55" s="77">
        <v>60215.199999999997</v>
      </c>
      <c r="K55" s="77">
        <v>0</v>
      </c>
      <c r="L55" s="77">
        <v>30576454.059999999</v>
      </c>
      <c r="M55" s="77"/>
    </row>
    <row r="56" spans="1:13" ht="9.9" customHeight="1" x14ac:dyDescent="0.3">
      <c r="A56" s="78" t="s">
        <v>454</v>
      </c>
      <c r="B56" s="88" t="s">
        <v>372</v>
      </c>
      <c r="C56" s="89"/>
      <c r="D56" s="89"/>
      <c r="E56" s="89"/>
      <c r="F56" s="89"/>
      <c r="G56" s="90" t="s">
        <v>455</v>
      </c>
      <c r="H56" s="91"/>
      <c r="I56" s="79">
        <v>759111.34</v>
      </c>
      <c r="J56" s="79">
        <v>0</v>
      </c>
      <c r="K56" s="79">
        <v>0</v>
      </c>
      <c r="L56" s="79">
        <v>759111.34</v>
      </c>
      <c r="M56" s="79"/>
    </row>
    <row r="57" spans="1:13" ht="9.9" customHeight="1" x14ac:dyDescent="0.3">
      <c r="A57" s="78" t="s">
        <v>456</v>
      </c>
      <c r="B57" s="88" t="s">
        <v>372</v>
      </c>
      <c r="C57" s="89"/>
      <c r="D57" s="89"/>
      <c r="E57" s="89"/>
      <c r="F57" s="89"/>
      <c r="G57" s="90" t="s">
        <v>457</v>
      </c>
      <c r="H57" s="91"/>
      <c r="I57" s="79">
        <v>350327.15</v>
      </c>
      <c r="J57" s="79">
        <v>0</v>
      </c>
      <c r="K57" s="79">
        <v>0</v>
      </c>
      <c r="L57" s="79">
        <v>350327.15</v>
      </c>
      <c r="M57" s="79"/>
    </row>
    <row r="58" spans="1:13" ht="9.9" customHeight="1" x14ac:dyDescent="0.3">
      <c r="A58" s="78" t="s">
        <v>458</v>
      </c>
      <c r="B58" s="88" t="s">
        <v>372</v>
      </c>
      <c r="C58" s="89"/>
      <c r="D58" s="89"/>
      <c r="E58" s="89"/>
      <c r="F58" s="89"/>
      <c r="G58" s="90" t="s">
        <v>459</v>
      </c>
      <c r="H58" s="91"/>
      <c r="I58" s="79">
        <v>1108963.1499999999</v>
      </c>
      <c r="J58" s="79">
        <v>0</v>
      </c>
      <c r="K58" s="79">
        <v>0</v>
      </c>
      <c r="L58" s="79">
        <v>1108963.1499999999</v>
      </c>
      <c r="M58" s="79"/>
    </row>
    <row r="59" spans="1:13" ht="9.9" customHeight="1" x14ac:dyDescent="0.3">
      <c r="A59" s="78" t="s">
        <v>460</v>
      </c>
      <c r="B59" s="88" t="s">
        <v>372</v>
      </c>
      <c r="C59" s="89"/>
      <c r="D59" s="89"/>
      <c r="E59" s="89"/>
      <c r="F59" s="89"/>
      <c r="G59" s="90" t="s">
        <v>461</v>
      </c>
      <c r="H59" s="91"/>
      <c r="I59" s="79">
        <v>890545.32</v>
      </c>
      <c r="J59" s="79">
        <v>0</v>
      </c>
      <c r="K59" s="79">
        <v>0</v>
      </c>
      <c r="L59" s="79">
        <v>890545.32</v>
      </c>
      <c r="M59" s="79"/>
    </row>
    <row r="60" spans="1:13" ht="9.9" customHeight="1" x14ac:dyDescent="0.3">
      <c r="A60" s="78" t="s">
        <v>462</v>
      </c>
      <c r="B60" s="88" t="s">
        <v>372</v>
      </c>
      <c r="C60" s="89"/>
      <c r="D60" s="89"/>
      <c r="E60" s="89"/>
      <c r="F60" s="89"/>
      <c r="G60" s="90" t="s">
        <v>463</v>
      </c>
      <c r="H60" s="91"/>
      <c r="I60" s="79">
        <v>1270108.4099999999</v>
      </c>
      <c r="J60" s="79">
        <v>59125</v>
      </c>
      <c r="K60" s="79">
        <v>0</v>
      </c>
      <c r="L60" s="79">
        <v>1329233.4099999999</v>
      </c>
      <c r="M60" s="79"/>
    </row>
    <row r="61" spans="1:13" ht="9.9" customHeight="1" x14ac:dyDescent="0.3">
      <c r="A61" s="78" t="s">
        <v>464</v>
      </c>
      <c r="B61" s="88" t="s">
        <v>372</v>
      </c>
      <c r="C61" s="89"/>
      <c r="D61" s="89"/>
      <c r="E61" s="89"/>
      <c r="F61" s="89"/>
      <c r="G61" s="90" t="s">
        <v>465</v>
      </c>
      <c r="H61" s="91"/>
      <c r="I61" s="79">
        <v>601566.87</v>
      </c>
      <c r="J61" s="79">
        <v>0</v>
      </c>
      <c r="K61" s="79">
        <v>0</v>
      </c>
      <c r="L61" s="79">
        <v>601566.87</v>
      </c>
      <c r="M61" s="79"/>
    </row>
    <row r="62" spans="1:13" ht="9.9" customHeight="1" x14ac:dyDescent="0.3">
      <c r="A62" s="78" t="s">
        <v>466</v>
      </c>
      <c r="B62" s="88" t="s">
        <v>372</v>
      </c>
      <c r="C62" s="89"/>
      <c r="D62" s="89"/>
      <c r="E62" s="89"/>
      <c r="F62" s="89"/>
      <c r="G62" s="90" t="s">
        <v>467</v>
      </c>
      <c r="H62" s="91"/>
      <c r="I62" s="79">
        <v>1872231.87</v>
      </c>
      <c r="J62" s="79">
        <v>0</v>
      </c>
      <c r="K62" s="79">
        <v>0</v>
      </c>
      <c r="L62" s="79">
        <v>1872231.87</v>
      </c>
      <c r="M62" s="79"/>
    </row>
    <row r="63" spans="1:13" ht="9.9" customHeight="1" x14ac:dyDescent="0.3">
      <c r="A63" s="78" t="s">
        <v>468</v>
      </c>
      <c r="B63" s="88" t="s">
        <v>372</v>
      </c>
      <c r="C63" s="89"/>
      <c r="D63" s="89"/>
      <c r="E63" s="89"/>
      <c r="F63" s="89"/>
      <c r="G63" s="90" t="s">
        <v>469</v>
      </c>
      <c r="H63" s="91"/>
      <c r="I63" s="79">
        <v>76973.740000000005</v>
      </c>
      <c r="J63" s="79">
        <v>0</v>
      </c>
      <c r="K63" s="79">
        <v>0</v>
      </c>
      <c r="L63" s="79">
        <v>76973.740000000005</v>
      </c>
      <c r="M63" s="79"/>
    </row>
    <row r="64" spans="1:13" ht="9.9" customHeight="1" x14ac:dyDescent="0.3">
      <c r="A64" s="78" t="s">
        <v>470</v>
      </c>
      <c r="B64" s="88" t="s">
        <v>372</v>
      </c>
      <c r="C64" s="89"/>
      <c r="D64" s="89"/>
      <c r="E64" s="89"/>
      <c r="F64" s="89"/>
      <c r="G64" s="90" t="s">
        <v>471</v>
      </c>
      <c r="H64" s="91"/>
      <c r="I64" s="79">
        <v>48104.38</v>
      </c>
      <c r="J64" s="79">
        <v>0</v>
      </c>
      <c r="K64" s="79">
        <v>0</v>
      </c>
      <c r="L64" s="79">
        <v>48104.38</v>
      </c>
      <c r="M64" s="79"/>
    </row>
    <row r="65" spans="1:13" ht="9.9" customHeight="1" x14ac:dyDescent="0.3">
      <c r="A65" s="78" t="s">
        <v>472</v>
      </c>
      <c r="B65" s="88" t="s">
        <v>372</v>
      </c>
      <c r="C65" s="89"/>
      <c r="D65" s="89"/>
      <c r="E65" s="89"/>
      <c r="F65" s="89"/>
      <c r="G65" s="90" t="s">
        <v>473</v>
      </c>
      <c r="H65" s="91"/>
      <c r="I65" s="79">
        <v>555431.16</v>
      </c>
      <c r="J65" s="79">
        <v>0</v>
      </c>
      <c r="K65" s="79">
        <v>0</v>
      </c>
      <c r="L65" s="79">
        <v>555431.16</v>
      </c>
      <c r="M65" s="79"/>
    </row>
    <row r="66" spans="1:13" ht="9.9" customHeight="1" x14ac:dyDescent="0.3">
      <c r="A66" s="78" t="s">
        <v>474</v>
      </c>
      <c r="B66" s="88" t="s">
        <v>372</v>
      </c>
      <c r="C66" s="89"/>
      <c r="D66" s="89"/>
      <c r="E66" s="89"/>
      <c r="F66" s="89"/>
      <c r="G66" s="90" t="s">
        <v>475</v>
      </c>
      <c r="H66" s="91"/>
      <c r="I66" s="79">
        <v>120178.97</v>
      </c>
      <c r="J66" s="79">
        <v>0</v>
      </c>
      <c r="K66" s="79">
        <v>0</v>
      </c>
      <c r="L66" s="79">
        <v>120178.97</v>
      </c>
      <c r="M66" s="79"/>
    </row>
    <row r="67" spans="1:13" ht="9.9" customHeight="1" x14ac:dyDescent="0.3">
      <c r="A67" s="78" t="s">
        <v>476</v>
      </c>
      <c r="B67" s="88" t="s">
        <v>372</v>
      </c>
      <c r="C67" s="89"/>
      <c r="D67" s="89"/>
      <c r="E67" s="89"/>
      <c r="F67" s="89"/>
      <c r="G67" s="90" t="s">
        <v>477</v>
      </c>
      <c r="H67" s="91"/>
      <c r="I67" s="79">
        <v>31828.44</v>
      </c>
      <c r="J67" s="79">
        <v>0</v>
      </c>
      <c r="K67" s="79">
        <v>0</v>
      </c>
      <c r="L67" s="79">
        <v>31828.44</v>
      </c>
      <c r="M67" s="79"/>
    </row>
    <row r="68" spans="1:13" ht="9.9" customHeight="1" x14ac:dyDescent="0.3">
      <c r="A68" s="78" t="s">
        <v>478</v>
      </c>
      <c r="B68" s="88" t="s">
        <v>372</v>
      </c>
      <c r="C68" s="89"/>
      <c r="D68" s="89"/>
      <c r="E68" s="89"/>
      <c r="F68" s="89"/>
      <c r="G68" s="90" t="s">
        <v>479</v>
      </c>
      <c r="H68" s="91"/>
      <c r="I68" s="79">
        <v>525406.35</v>
      </c>
      <c r="J68" s="79">
        <v>0</v>
      </c>
      <c r="K68" s="79">
        <v>0</v>
      </c>
      <c r="L68" s="79">
        <v>525406.35</v>
      </c>
      <c r="M68" s="79"/>
    </row>
    <row r="69" spans="1:13" ht="9.9" customHeight="1" x14ac:dyDescent="0.3">
      <c r="A69" s="78" t="s">
        <v>480</v>
      </c>
      <c r="B69" s="88" t="s">
        <v>372</v>
      </c>
      <c r="C69" s="89"/>
      <c r="D69" s="89"/>
      <c r="E69" s="89"/>
      <c r="F69" s="89"/>
      <c r="G69" s="90" t="s">
        <v>481</v>
      </c>
      <c r="H69" s="91"/>
      <c r="I69" s="79">
        <v>9021.5</v>
      </c>
      <c r="J69" s="79">
        <v>0</v>
      </c>
      <c r="K69" s="79">
        <v>0</v>
      </c>
      <c r="L69" s="79">
        <v>9021.5</v>
      </c>
      <c r="M69" s="79"/>
    </row>
    <row r="70" spans="1:13" ht="9.9" customHeight="1" x14ac:dyDescent="0.3">
      <c r="A70" s="78" t="s">
        <v>482</v>
      </c>
      <c r="B70" s="88" t="s">
        <v>372</v>
      </c>
      <c r="C70" s="89"/>
      <c r="D70" s="89"/>
      <c r="E70" s="89"/>
      <c r="F70" s="89"/>
      <c r="G70" s="90" t="s">
        <v>483</v>
      </c>
      <c r="H70" s="91"/>
      <c r="I70" s="79">
        <v>2345610.4500000002</v>
      </c>
      <c r="J70" s="79">
        <v>0</v>
      </c>
      <c r="K70" s="79">
        <v>0</v>
      </c>
      <c r="L70" s="79">
        <v>2345610.4500000002</v>
      </c>
      <c r="M70" s="79"/>
    </row>
    <row r="71" spans="1:13" ht="9.9" customHeight="1" x14ac:dyDescent="0.3">
      <c r="A71" s="78" t="s">
        <v>484</v>
      </c>
      <c r="B71" s="88" t="s">
        <v>372</v>
      </c>
      <c r="C71" s="89"/>
      <c r="D71" s="89"/>
      <c r="E71" s="89"/>
      <c r="F71" s="89"/>
      <c r="G71" s="90" t="s">
        <v>485</v>
      </c>
      <c r="H71" s="91"/>
      <c r="I71" s="79">
        <v>5212125.3499999996</v>
      </c>
      <c r="J71" s="79">
        <v>1090.2</v>
      </c>
      <c r="K71" s="79">
        <v>0</v>
      </c>
      <c r="L71" s="79">
        <v>5213215.55</v>
      </c>
      <c r="M71" s="79"/>
    </row>
    <row r="72" spans="1:13" ht="9.9" customHeight="1" x14ac:dyDescent="0.3">
      <c r="A72" s="78" t="s">
        <v>486</v>
      </c>
      <c r="B72" s="88" t="s">
        <v>372</v>
      </c>
      <c r="C72" s="89"/>
      <c r="D72" s="89"/>
      <c r="E72" s="89"/>
      <c r="F72" s="89"/>
      <c r="G72" s="90" t="s">
        <v>487</v>
      </c>
      <c r="H72" s="91"/>
      <c r="I72" s="79">
        <v>1212299.67</v>
      </c>
      <c r="J72" s="79">
        <v>0</v>
      </c>
      <c r="K72" s="79">
        <v>0</v>
      </c>
      <c r="L72" s="79">
        <v>1212299.67</v>
      </c>
      <c r="M72" s="79"/>
    </row>
    <row r="73" spans="1:13" ht="9.9" customHeight="1" x14ac:dyDescent="0.3">
      <c r="A73" s="78" t="s">
        <v>488</v>
      </c>
      <c r="B73" s="88" t="s">
        <v>372</v>
      </c>
      <c r="C73" s="89"/>
      <c r="D73" s="89"/>
      <c r="E73" s="89"/>
      <c r="F73" s="89"/>
      <c r="G73" s="90" t="s">
        <v>489</v>
      </c>
      <c r="H73" s="91"/>
      <c r="I73" s="79">
        <v>5293717.33</v>
      </c>
      <c r="J73" s="79">
        <v>0</v>
      </c>
      <c r="K73" s="79">
        <v>0</v>
      </c>
      <c r="L73" s="79">
        <v>5293717.33</v>
      </c>
      <c r="M73" s="79"/>
    </row>
    <row r="74" spans="1:13" ht="9.9" customHeight="1" x14ac:dyDescent="0.3">
      <c r="A74" s="78" t="s">
        <v>490</v>
      </c>
      <c r="B74" s="88" t="s">
        <v>372</v>
      </c>
      <c r="C74" s="89"/>
      <c r="D74" s="89"/>
      <c r="E74" s="89"/>
      <c r="F74" s="89"/>
      <c r="G74" s="90" t="s">
        <v>491</v>
      </c>
      <c r="H74" s="91"/>
      <c r="I74" s="79">
        <v>263138.71999999997</v>
      </c>
      <c r="J74" s="79">
        <v>0</v>
      </c>
      <c r="K74" s="79">
        <v>0</v>
      </c>
      <c r="L74" s="79">
        <v>263138.71999999997</v>
      </c>
      <c r="M74" s="79"/>
    </row>
    <row r="75" spans="1:13" ht="18.899999999999999" customHeight="1" x14ac:dyDescent="0.3">
      <c r="A75" s="78" t="s">
        <v>492</v>
      </c>
      <c r="B75" s="88" t="s">
        <v>372</v>
      </c>
      <c r="C75" s="89"/>
      <c r="D75" s="89"/>
      <c r="E75" s="89"/>
      <c r="F75" s="89"/>
      <c r="G75" s="90" t="s">
        <v>493</v>
      </c>
      <c r="H75" s="91"/>
      <c r="I75" s="79">
        <v>2687579.06</v>
      </c>
      <c r="J75" s="79">
        <v>0</v>
      </c>
      <c r="K75" s="79">
        <v>0</v>
      </c>
      <c r="L75" s="79">
        <v>2687579.06</v>
      </c>
      <c r="M75" s="79"/>
    </row>
    <row r="76" spans="1:13" ht="9.9" customHeight="1" x14ac:dyDescent="0.3">
      <c r="A76" s="78" t="s">
        <v>496</v>
      </c>
      <c r="B76" s="88" t="s">
        <v>372</v>
      </c>
      <c r="C76" s="89"/>
      <c r="D76" s="89"/>
      <c r="E76" s="89"/>
      <c r="F76" s="89"/>
      <c r="G76" s="90" t="s">
        <v>497</v>
      </c>
      <c r="H76" s="91"/>
      <c r="I76" s="79">
        <v>3832172.58</v>
      </c>
      <c r="J76" s="79">
        <v>0</v>
      </c>
      <c r="K76" s="79">
        <v>0</v>
      </c>
      <c r="L76" s="79">
        <v>3832172.58</v>
      </c>
      <c r="M76" s="79"/>
    </row>
    <row r="77" spans="1:13" ht="9.9" customHeight="1" x14ac:dyDescent="0.3">
      <c r="A77" s="78" t="s">
        <v>498</v>
      </c>
      <c r="B77" s="88" t="s">
        <v>372</v>
      </c>
      <c r="C77" s="89"/>
      <c r="D77" s="89"/>
      <c r="E77" s="89"/>
      <c r="F77" s="89"/>
      <c r="G77" s="90" t="s">
        <v>499</v>
      </c>
      <c r="H77" s="91"/>
      <c r="I77" s="79">
        <v>174389.91</v>
      </c>
      <c r="J77" s="79">
        <v>0</v>
      </c>
      <c r="K77" s="79">
        <v>0</v>
      </c>
      <c r="L77" s="79">
        <v>174389.91</v>
      </c>
      <c r="M77" s="79"/>
    </row>
    <row r="78" spans="1:13" ht="9.9" customHeight="1" x14ac:dyDescent="0.3">
      <c r="A78" s="78" t="s">
        <v>500</v>
      </c>
      <c r="B78" s="88" t="s">
        <v>372</v>
      </c>
      <c r="C78" s="89"/>
      <c r="D78" s="89"/>
      <c r="E78" s="89"/>
      <c r="F78" s="89"/>
      <c r="G78" s="90" t="s">
        <v>501</v>
      </c>
      <c r="H78" s="91"/>
      <c r="I78" s="79">
        <v>482685.7</v>
      </c>
      <c r="J78" s="79">
        <v>0</v>
      </c>
      <c r="K78" s="79">
        <v>0</v>
      </c>
      <c r="L78" s="79">
        <v>482685.7</v>
      </c>
      <c r="M78" s="79"/>
    </row>
    <row r="79" spans="1:13" ht="9.9" customHeight="1" x14ac:dyDescent="0.3">
      <c r="A79" s="78" t="s">
        <v>502</v>
      </c>
      <c r="B79" s="88" t="s">
        <v>372</v>
      </c>
      <c r="C79" s="89"/>
      <c r="D79" s="89"/>
      <c r="E79" s="89"/>
      <c r="F79" s="89"/>
      <c r="G79" s="90" t="s">
        <v>503</v>
      </c>
      <c r="H79" s="91"/>
      <c r="I79" s="79">
        <v>69645.5</v>
      </c>
      <c r="J79" s="79">
        <v>0</v>
      </c>
      <c r="K79" s="79">
        <v>0</v>
      </c>
      <c r="L79" s="79">
        <v>69645.5</v>
      </c>
      <c r="M79" s="79"/>
    </row>
    <row r="80" spans="1:13" ht="9.9" customHeight="1" x14ac:dyDescent="0.3">
      <c r="A80" s="78" t="s">
        <v>504</v>
      </c>
      <c r="B80" s="88" t="s">
        <v>372</v>
      </c>
      <c r="C80" s="89"/>
      <c r="D80" s="89"/>
      <c r="E80" s="89"/>
      <c r="F80" s="89"/>
      <c r="G80" s="90" t="s">
        <v>505</v>
      </c>
      <c r="H80" s="91"/>
      <c r="I80" s="79">
        <v>363075.94</v>
      </c>
      <c r="J80" s="79">
        <v>0</v>
      </c>
      <c r="K80" s="79">
        <v>0</v>
      </c>
      <c r="L80" s="79">
        <v>363075.94</v>
      </c>
      <c r="M80" s="79"/>
    </row>
    <row r="81" spans="1:13" ht="9.9" customHeight="1" x14ac:dyDescent="0.3">
      <c r="A81" s="78" t="s">
        <v>506</v>
      </c>
      <c r="B81" s="88" t="s">
        <v>372</v>
      </c>
      <c r="C81" s="89"/>
      <c r="D81" s="89"/>
      <c r="E81" s="89"/>
      <c r="F81" s="89"/>
      <c r="G81" s="90" t="s">
        <v>507</v>
      </c>
      <c r="H81" s="91"/>
      <c r="I81" s="79">
        <v>360000</v>
      </c>
      <c r="J81" s="79">
        <v>0</v>
      </c>
      <c r="K81" s="79">
        <v>0</v>
      </c>
      <c r="L81" s="79">
        <v>360000</v>
      </c>
      <c r="M81" s="79"/>
    </row>
    <row r="82" spans="1:13" ht="9.9" customHeight="1" x14ac:dyDescent="0.3">
      <c r="A82" s="80" t="s">
        <v>372</v>
      </c>
      <c r="B82" s="88" t="s">
        <v>372</v>
      </c>
      <c r="C82" s="89"/>
      <c r="D82" s="89"/>
      <c r="E82" s="89"/>
      <c r="F82" s="89"/>
      <c r="G82" s="81" t="s">
        <v>372</v>
      </c>
      <c r="H82" s="82"/>
      <c r="I82" s="82"/>
      <c r="J82" s="82"/>
      <c r="K82" s="82"/>
      <c r="L82" s="82"/>
      <c r="M82" s="82"/>
    </row>
    <row r="83" spans="1:13" ht="9.9" customHeight="1" x14ac:dyDescent="0.3">
      <c r="A83" s="76" t="s">
        <v>508</v>
      </c>
      <c r="B83" s="88" t="s">
        <v>372</v>
      </c>
      <c r="C83" s="89"/>
      <c r="D83" s="89"/>
      <c r="E83" s="86" t="s">
        <v>509</v>
      </c>
      <c r="F83" s="87"/>
      <c r="G83" s="87"/>
      <c r="H83" s="87"/>
      <c r="I83" s="77">
        <v>-26793044.920000002</v>
      </c>
      <c r="J83" s="77">
        <v>0</v>
      </c>
      <c r="K83" s="77">
        <v>150636.24</v>
      </c>
      <c r="L83" s="77">
        <v>-26943681.16</v>
      </c>
      <c r="M83" s="77"/>
    </row>
    <row r="84" spans="1:13" ht="9.9" customHeight="1" x14ac:dyDescent="0.3">
      <c r="A84" s="76" t="s">
        <v>510</v>
      </c>
      <c r="B84" s="88" t="s">
        <v>372</v>
      </c>
      <c r="C84" s="89"/>
      <c r="D84" s="89"/>
      <c r="E84" s="89"/>
      <c r="F84" s="86" t="s">
        <v>509</v>
      </c>
      <c r="G84" s="87"/>
      <c r="H84" s="87"/>
      <c r="I84" s="77">
        <v>-26793044.920000002</v>
      </c>
      <c r="J84" s="77">
        <v>0</v>
      </c>
      <c r="K84" s="77">
        <v>150636.24</v>
      </c>
      <c r="L84" s="77">
        <v>-26943681.16</v>
      </c>
      <c r="M84" s="77"/>
    </row>
    <row r="85" spans="1:13" ht="9.9" customHeight="1" x14ac:dyDescent="0.3">
      <c r="A85" s="78" t="s">
        <v>511</v>
      </c>
      <c r="B85" s="88" t="s">
        <v>372</v>
      </c>
      <c r="C85" s="89"/>
      <c r="D85" s="89"/>
      <c r="E85" s="89"/>
      <c r="F85" s="89"/>
      <c r="G85" s="90" t="s">
        <v>512</v>
      </c>
      <c r="H85" s="91"/>
      <c r="I85" s="79">
        <v>-1108963.1499999999</v>
      </c>
      <c r="J85" s="79">
        <v>0</v>
      </c>
      <c r="K85" s="79">
        <v>0</v>
      </c>
      <c r="L85" s="79">
        <v>-1108963.1499999999</v>
      </c>
      <c r="M85" s="79"/>
    </row>
    <row r="86" spans="1:13" ht="9.9" customHeight="1" x14ac:dyDescent="0.3">
      <c r="A86" s="78" t="s">
        <v>513</v>
      </c>
      <c r="B86" s="88" t="s">
        <v>372</v>
      </c>
      <c r="C86" s="89"/>
      <c r="D86" s="89"/>
      <c r="E86" s="89"/>
      <c r="F86" s="89"/>
      <c r="G86" s="90" t="s">
        <v>514</v>
      </c>
      <c r="H86" s="91"/>
      <c r="I86" s="79">
        <v>-939324.2</v>
      </c>
      <c r="J86" s="79">
        <v>0</v>
      </c>
      <c r="K86" s="79">
        <v>16741.240000000002</v>
      </c>
      <c r="L86" s="79">
        <v>-956065.44</v>
      </c>
      <c r="M86" s="79"/>
    </row>
    <row r="87" spans="1:13" ht="9.9" customHeight="1" x14ac:dyDescent="0.3">
      <c r="A87" s="78" t="s">
        <v>515</v>
      </c>
      <c r="B87" s="88" t="s">
        <v>372</v>
      </c>
      <c r="C87" s="89"/>
      <c r="D87" s="89"/>
      <c r="E87" s="89"/>
      <c r="F87" s="89"/>
      <c r="G87" s="90" t="s">
        <v>516</v>
      </c>
      <c r="H87" s="91"/>
      <c r="I87" s="79">
        <v>-768956.22</v>
      </c>
      <c r="J87" s="79">
        <v>0</v>
      </c>
      <c r="K87" s="79">
        <v>2336.14</v>
      </c>
      <c r="L87" s="79">
        <v>-771292.36</v>
      </c>
      <c r="M87" s="79"/>
    </row>
    <row r="88" spans="1:13" ht="9.9" customHeight="1" x14ac:dyDescent="0.3">
      <c r="A88" s="78" t="s">
        <v>517</v>
      </c>
      <c r="B88" s="88" t="s">
        <v>372</v>
      </c>
      <c r="C88" s="89"/>
      <c r="D88" s="89"/>
      <c r="E88" s="89"/>
      <c r="F88" s="89"/>
      <c r="G88" s="90" t="s">
        <v>518</v>
      </c>
      <c r="H88" s="91"/>
      <c r="I88" s="79">
        <v>-758155.06</v>
      </c>
      <c r="J88" s="79">
        <v>0</v>
      </c>
      <c r="K88" s="79">
        <v>54.31</v>
      </c>
      <c r="L88" s="79">
        <v>-758209.37</v>
      </c>
      <c r="M88" s="79"/>
    </row>
    <row r="89" spans="1:13" ht="9.9" customHeight="1" x14ac:dyDescent="0.3">
      <c r="A89" s="78" t="s">
        <v>519</v>
      </c>
      <c r="B89" s="88" t="s">
        <v>372</v>
      </c>
      <c r="C89" s="89"/>
      <c r="D89" s="89"/>
      <c r="E89" s="89"/>
      <c r="F89" s="89"/>
      <c r="G89" s="90" t="s">
        <v>520</v>
      </c>
      <c r="H89" s="91"/>
      <c r="I89" s="79">
        <v>-1867251.87</v>
      </c>
      <c r="J89" s="79">
        <v>0</v>
      </c>
      <c r="K89" s="79">
        <v>0</v>
      </c>
      <c r="L89" s="79">
        <v>-1867251.87</v>
      </c>
      <c r="M89" s="79"/>
    </row>
    <row r="90" spans="1:13" ht="9.9" customHeight="1" x14ac:dyDescent="0.3">
      <c r="A90" s="78" t="s">
        <v>521</v>
      </c>
      <c r="B90" s="88" t="s">
        <v>372</v>
      </c>
      <c r="C90" s="89"/>
      <c r="D90" s="89"/>
      <c r="E90" s="89"/>
      <c r="F90" s="89"/>
      <c r="G90" s="90" t="s">
        <v>522</v>
      </c>
      <c r="H90" s="91"/>
      <c r="I90" s="79">
        <v>-52326.2</v>
      </c>
      <c r="J90" s="79">
        <v>0</v>
      </c>
      <c r="K90" s="79">
        <v>590.48</v>
      </c>
      <c r="L90" s="79">
        <v>-52916.68</v>
      </c>
      <c r="M90" s="79"/>
    </row>
    <row r="91" spans="1:13" ht="9.9" customHeight="1" x14ac:dyDescent="0.3">
      <c r="A91" s="78" t="s">
        <v>523</v>
      </c>
      <c r="B91" s="88" t="s">
        <v>372</v>
      </c>
      <c r="C91" s="89"/>
      <c r="D91" s="89"/>
      <c r="E91" s="89"/>
      <c r="F91" s="89"/>
      <c r="G91" s="90" t="s">
        <v>524</v>
      </c>
      <c r="H91" s="91"/>
      <c r="I91" s="79">
        <v>-349922.9</v>
      </c>
      <c r="J91" s="79">
        <v>0</v>
      </c>
      <c r="K91" s="79">
        <v>46.01</v>
      </c>
      <c r="L91" s="79">
        <v>-349968.91</v>
      </c>
      <c r="M91" s="79"/>
    </row>
    <row r="92" spans="1:13" ht="9.9" customHeight="1" x14ac:dyDescent="0.3">
      <c r="A92" s="78" t="s">
        <v>525</v>
      </c>
      <c r="B92" s="88" t="s">
        <v>372</v>
      </c>
      <c r="C92" s="89"/>
      <c r="D92" s="89"/>
      <c r="E92" s="89"/>
      <c r="F92" s="89"/>
      <c r="G92" s="90" t="s">
        <v>526</v>
      </c>
      <c r="H92" s="91"/>
      <c r="I92" s="79">
        <v>-48043.99</v>
      </c>
      <c r="J92" s="79">
        <v>0</v>
      </c>
      <c r="K92" s="79">
        <v>15.8</v>
      </c>
      <c r="L92" s="79">
        <v>-48059.79</v>
      </c>
      <c r="M92" s="79"/>
    </row>
    <row r="93" spans="1:13" ht="9.9" customHeight="1" x14ac:dyDescent="0.3">
      <c r="A93" s="78" t="s">
        <v>527</v>
      </c>
      <c r="B93" s="88" t="s">
        <v>372</v>
      </c>
      <c r="C93" s="89"/>
      <c r="D93" s="89"/>
      <c r="E93" s="89"/>
      <c r="F93" s="89"/>
      <c r="G93" s="90" t="s">
        <v>528</v>
      </c>
      <c r="H93" s="91"/>
      <c r="I93" s="79">
        <v>-601566.87</v>
      </c>
      <c r="J93" s="79">
        <v>0</v>
      </c>
      <c r="K93" s="79">
        <v>0</v>
      </c>
      <c r="L93" s="79">
        <v>-601566.87</v>
      </c>
      <c r="M93" s="79"/>
    </row>
    <row r="94" spans="1:13" ht="9.9" customHeight="1" x14ac:dyDescent="0.3">
      <c r="A94" s="78" t="s">
        <v>529</v>
      </c>
      <c r="B94" s="88" t="s">
        <v>372</v>
      </c>
      <c r="C94" s="89"/>
      <c r="D94" s="89"/>
      <c r="E94" s="89"/>
      <c r="F94" s="89"/>
      <c r="G94" s="90" t="s">
        <v>530</v>
      </c>
      <c r="H94" s="91"/>
      <c r="I94" s="79">
        <v>-533514.6</v>
      </c>
      <c r="J94" s="79">
        <v>0</v>
      </c>
      <c r="K94" s="79">
        <v>421.49</v>
      </c>
      <c r="L94" s="79">
        <v>-533936.09</v>
      </c>
      <c r="M94" s="79"/>
    </row>
    <row r="95" spans="1:13" ht="9.9" customHeight="1" x14ac:dyDescent="0.3">
      <c r="A95" s="78" t="s">
        <v>531</v>
      </c>
      <c r="B95" s="88" t="s">
        <v>372</v>
      </c>
      <c r="C95" s="89"/>
      <c r="D95" s="89"/>
      <c r="E95" s="89"/>
      <c r="F95" s="89"/>
      <c r="G95" s="90" t="s">
        <v>532</v>
      </c>
      <c r="H95" s="91"/>
      <c r="I95" s="79">
        <v>-120178.97</v>
      </c>
      <c r="J95" s="79">
        <v>0</v>
      </c>
      <c r="K95" s="79">
        <v>0</v>
      </c>
      <c r="L95" s="79">
        <v>-120178.97</v>
      </c>
      <c r="M95" s="79"/>
    </row>
    <row r="96" spans="1:13" ht="9.9" customHeight="1" x14ac:dyDescent="0.3">
      <c r="A96" s="78" t="s">
        <v>533</v>
      </c>
      <c r="B96" s="88" t="s">
        <v>372</v>
      </c>
      <c r="C96" s="89"/>
      <c r="D96" s="89"/>
      <c r="E96" s="89"/>
      <c r="F96" s="89"/>
      <c r="G96" s="90" t="s">
        <v>534</v>
      </c>
      <c r="H96" s="91"/>
      <c r="I96" s="79">
        <v>-31828.44</v>
      </c>
      <c r="J96" s="79">
        <v>0</v>
      </c>
      <c r="K96" s="79">
        <v>0</v>
      </c>
      <c r="L96" s="79">
        <v>-31828.44</v>
      </c>
      <c r="M96" s="79"/>
    </row>
    <row r="97" spans="1:13" ht="9.9" customHeight="1" x14ac:dyDescent="0.3">
      <c r="A97" s="78" t="s">
        <v>535</v>
      </c>
      <c r="B97" s="88" t="s">
        <v>372</v>
      </c>
      <c r="C97" s="89"/>
      <c r="D97" s="89"/>
      <c r="E97" s="89"/>
      <c r="F97" s="89"/>
      <c r="G97" s="90" t="s">
        <v>536</v>
      </c>
      <c r="H97" s="91"/>
      <c r="I97" s="79">
        <v>-525406.35</v>
      </c>
      <c r="J97" s="79">
        <v>0</v>
      </c>
      <c r="K97" s="79">
        <v>0</v>
      </c>
      <c r="L97" s="79">
        <v>-525406.35</v>
      </c>
      <c r="M97" s="79"/>
    </row>
    <row r="98" spans="1:13" ht="9.9" customHeight="1" x14ac:dyDescent="0.3">
      <c r="A98" s="78" t="s">
        <v>537</v>
      </c>
      <c r="B98" s="88" t="s">
        <v>372</v>
      </c>
      <c r="C98" s="89"/>
      <c r="D98" s="89"/>
      <c r="E98" s="89"/>
      <c r="F98" s="89"/>
      <c r="G98" s="90" t="s">
        <v>538</v>
      </c>
      <c r="H98" s="91"/>
      <c r="I98" s="79">
        <v>-9021.5</v>
      </c>
      <c r="J98" s="79">
        <v>0</v>
      </c>
      <c r="K98" s="79">
        <v>0</v>
      </c>
      <c r="L98" s="79">
        <v>-9021.5</v>
      </c>
      <c r="M98" s="79"/>
    </row>
    <row r="99" spans="1:13" ht="9.9" customHeight="1" x14ac:dyDescent="0.3">
      <c r="A99" s="78" t="s">
        <v>539</v>
      </c>
      <c r="B99" s="88" t="s">
        <v>372</v>
      </c>
      <c r="C99" s="89"/>
      <c r="D99" s="89"/>
      <c r="E99" s="89"/>
      <c r="F99" s="89"/>
      <c r="G99" s="90" t="s">
        <v>540</v>
      </c>
      <c r="H99" s="91"/>
      <c r="I99" s="79">
        <v>-2305688.2599999998</v>
      </c>
      <c r="J99" s="79">
        <v>0</v>
      </c>
      <c r="K99" s="79">
        <v>2295.85</v>
      </c>
      <c r="L99" s="79">
        <v>-2307984.11</v>
      </c>
      <c r="M99" s="79"/>
    </row>
    <row r="100" spans="1:13" ht="9.9" customHeight="1" x14ac:dyDescent="0.3">
      <c r="A100" s="78" t="s">
        <v>541</v>
      </c>
      <c r="B100" s="88" t="s">
        <v>372</v>
      </c>
      <c r="C100" s="89"/>
      <c r="D100" s="89"/>
      <c r="E100" s="89"/>
      <c r="F100" s="89"/>
      <c r="G100" s="90" t="s">
        <v>542</v>
      </c>
      <c r="H100" s="91"/>
      <c r="I100" s="79">
        <v>-4975384.13</v>
      </c>
      <c r="J100" s="79">
        <v>0</v>
      </c>
      <c r="K100" s="79">
        <v>15525.17</v>
      </c>
      <c r="L100" s="79">
        <v>-4990909.3</v>
      </c>
      <c r="M100" s="79"/>
    </row>
    <row r="101" spans="1:13" ht="9.9" customHeight="1" x14ac:dyDescent="0.3">
      <c r="A101" s="78" t="s">
        <v>543</v>
      </c>
      <c r="B101" s="88" t="s">
        <v>372</v>
      </c>
      <c r="C101" s="89"/>
      <c r="D101" s="89"/>
      <c r="E101" s="89"/>
      <c r="F101" s="89"/>
      <c r="G101" s="90" t="s">
        <v>544</v>
      </c>
      <c r="H101" s="91"/>
      <c r="I101" s="79">
        <v>-1176269.3999999999</v>
      </c>
      <c r="J101" s="79">
        <v>0</v>
      </c>
      <c r="K101" s="79">
        <v>1271.04</v>
      </c>
      <c r="L101" s="79">
        <v>-1177540.44</v>
      </c>
      <c r="M101" s="79"/>
    </row>
    <row r="102" spans="1:13" ht="9.9" customHeight="1" x14ac:dyDescent="0.3">
      <c r="A102" s="78" t="s">
        <v>545</v>
      </c>
      <c r="B102" s="88" t="s">
        <v>372</v>
      </c>
      <c r="C102" s="89"/>
      <c r="D102" s="89"/>
      <c r="E102" s="89"/>
      <c r="F102" s="89"/>
      <c r="G102" s="90" t="s">
        <v>546</v>
      </c>
      <c r="H102" s="91"/>
      <c r="I102" s="79">
        <v>-5284871.3099999996</v>
      </c>
      <c r="J102" s="79">
        <v>0</v>
      </c>
      <c r="K102" s="79">
        <v>515.04999999999995</v>
      </c>
      <c r="L102" s="79">
        <v>-5285386.3600000003</v>
      </c>
      <c r="M102" s="79"/>
    </row>
    <row r="103" spans="1:13" ht="9.9" customHeight="1" x14ac:dyDescent="0.3">
      <c r="A103" s="78" t="s">
        <v>547</v>
      </c>
      <c r="B103" s="88" t="s">
        <v>372</v>
      </c>
      <c r="C103" s="89"/>
      <c r="D103" s="89"/>
      <c r="E103" s="89"/>
      <c r="F103" s="89"/>
      <c r="G103" s="90" t="s">
        <v>548</v>
      </c>
      <c r="H103" s="91"/>
      <c r="I103" s="79">
        <v>-203689.88</v>
      </c>
      <c r="J103" s="79">
        <v>0</v>
      </c>
      <c r="K103" s="79">
        <v>4037.2</v>
      </c>
      <c r="L103" s="79">
        <v>-207727.08</v>
      </c>
      <c r="M103" s="79"/>
    </row>
    <row r="104" spans="1:13" ht="18.899999999999999" customHeight="1" x14ac:dyDescent="0.3">
      <c r="A104" s="78" t="s">
        <v>549</v>
      </c>
      <c r="B104" s="88" t="s">
        <v>372</v>
      </c>
      <c r="C104" s="89"/>
      <c r="D104" s="89"/>
      <c r="E104" s="89"/>
      <c r="F104" s="89"/>
      <c r="G104" s="90" t="s">
        <v>550</v>
      </c>
      <c r="H104" s="91"/>
      <c r="I104" s="79">
        <v>-1054254.45</v>
      </c>
      <c r="J104" s="79">
        <v>0</v>
      </c>
      <c r="K104" s="79">
        <v>103085.23</v>
      </c>
      <c r="L104" s="79">
        <v>-1157339.68</v>
      </c>
      <c r="M104" s="79"/>
    </row>
    <row r="105" spans="1:13" ht="9.9" customHeight="1" x14ac:dyDescent="0.3">
      <c r="A105" s="78" t="s">
        <v>551</v>
      </c>
      <c r="B105" s="88" t="s">
        <v>372</v>
      </c>
      <c r="C105" s="89"/>
      <c r="D105" s="89"/>
      <c r="E105" s="89"/>
      <c r="F105" s="89"/>
      <c r="G105" s="90" t="s">
        <v>552</v>
      </c>
      <c r="H105" s="91"/>
      <c r="I105" s="79">
        <v>-3832172.58</v>
      </c>
      <c r="J105" s="79">
        <v>0</v>
      </c>
      <c r="K105" s="79">
        <v>0</v>
      </c>
      <c r="L105" s="79">
        <v>-3832172.58</v>
      </c>
      <c r="M105" s="79"/>
    </row>
    <row r="106" spans="1:13" ht="9.9" customHeight="1" x14ac:dyDescent="0.3">
      <c r="A106" s="78" t="s">
        <v>553</v>
      </c>
      <c r="B106" s="88" t="s">
        <v>372</v>
      </c>
      <c r="C106" s="89"/>
      <c r="D106" s="89"/>
      <c r="E106" s="89"/>
      <c r="F106" s="89"/>
      <c r="G106" s="90" t="s">
        <v>554</v>
      </c>
      <c r="H106" s="91"/>
      <c r="I106" s="79">
        <v>-174389.91</v>
      </c>
      <c r="J106" s="79">
        <v>0</v>
      </c>
      <c r="K106" s="79">
        <v>0</v>
      </c>
      <c r="L106" s="79">
        <v>-174389.91</v>
      </c>
      <c r="M106" s="79"/>
    </row>
    <row r="107" spans="1:13" ht="9.9" customHeight="1" x14ac:dyDescent="0.3">
      <c r="A107" s="78" t="s">
        <v>555</v>
      </c>
      <c r="B107" s="88" t="s">
        <v>372</v>
      </c>
      <c r="C107" s="89"/>
      <c r="D107" s="89"/>
      <c r="E107" s="89"/>
      <c r="F107" s="89"/>
      <c r="G107" s="90" t="s">
        <v>556</v>
      </c>
      <c r="H107" s="91"/>
      <c r="I107" s="79">
        <v>-54256.41</v>
      </c>
      <c r="J107" s="79">
        <v>0</v>
      </c>
      <c r="K107" s="79">
        <v>2693.58</v>
      </c>
      <c r="L107" s="79">
        <v>-56949.99</v>
      </c>
      <c r="M107" s="79"/>
    </row>
    <row r="108" spans="1:13" ht="9.9" customHeight="1" x14ac:dyDescent="0.3">
      <c r="A108" s="78" t="s">
        <v>557</v>
      </c>
      <c r="B108" s="88" t="s">
        <v>372</v>
      </c>
      <c r="C108" s="89"/>
      <c r="D108" s="89"/>
      <c r="E108" s="89"/>
      <c r="F108" s="89"/>
      <c r="G108" s="90" t="s">
        <v>558</v>
      </c>
      <c r="H108" s="91"/>
      <c r="I108" s="79">
        <v>-17608.27</v>
      </c>
      <c r="J108" s="79">
        <v>0</v>
      </c>
      <c r="K108" s="79">
        <v>1007.65</v>
      </c>
      <c r="L108" s="79">
        <v>-18615.919999999998</v>
      </c>
      <c r="M108" s="79"/>
    </row>
    <row r="109" spans="1:13" ht="9.9" customHeight="1" x14ac:dyDescent="0.3">
      <c r="A109" s="80" t="s">
        <v>372</v>
      </c>
      <c r="B109" s="88" t="s">
        <v>372</v>
      </c>
      <c r="C109" s="89"/>
      <c r="D109" s="89"/>
      <c r="E109" s="89"/>
      <c r="F109" s="89"/>
      <c r="G109" s="81" t="s">
        <v>372</v>
      </c>
      <c r="H109" s="82"/>
      <c r="I109" s="82"/>
      <c r="J109" s="82"/>
      <c r="K109" s="82"/>
      <c r="L109" s="82"/>
      <c r="M109" s="82"/>
    </row>
    <row r="110" spans="1:13" ht="9.9" customHeight="1" x14ac:dyDescent="0.3">
      <c r="A110" s="76" t="s">
        <v>559</v>
      </c>
      <c r="B110" s="88" t="s">
        <v>372</v>
      </c>
      <c r="C110" s="89"/>
      <c r="D110" s="89"/>
      <c r="E110" s="86" t="s">
        <v>560</v>
      </c>
      <c r="F110" s="87"/>
      <c r="G110" s="87"/>
      <c r="H110" s="87"/>
      <c r="I110" s="77">
        <v>7158.75</v>
      </c>
      <c r="J110" s="77">
        <v>0</v>
      </c>
      <c r="K110" s="77">
        <v>319.33</v>
      </c>
      <c r="L110" s="77">
        <v>6839.42</v>
      </c>
      <c r="M110" s="77"/>
    </row>
    <row r="111" spans="1:13" ht="9.9" customHeight="1" x14ac:dyDescent="0.3">
      <c r="A111" s="76" t="s">
        <v>561</v>
      </c>
      <c r="B111" s="88" t="s">
        <v>372</v>
      </c>
      <c r="C111" s="89"/>
      <c r="D111" s="89"/>
      <c r="E111" s="89"/>
      <c r="F111" s="86" t="s">
        <v>560</v>
      </c>
      <c r="G111" s="87"/>
      <c r="H111" s="87"/>
      <c r="I111" s="77">
        <v>539838.66</v>
      </c>
      <c r="J111" s="77">
        <v>0</v>
      </c>
      <c r="K111" s="77">
        <v>0</v>
      </c>
      <c r="L111" s="77">
        <v>539838.66</v>
      </c>
      <c r="M111" s="77"/>
    </row>
    <row r="112" spans="1:13" ht="9.9" customHeight="1" x14ac:dyDescent="0.3">
      <c r="A112" s="78" t="s">
        <v>562</v>
      </c>
      <c r="B112" s="88" t="s">
        <v>372</v>
      </c>
      <c r="C112" s="89"/>
      <c r="D112" s="89"/>
      <c r="E112" s="89"/>
      <c r="F112" s="89"/>
      <c r="G112" s="90" t="s">
        <v>563</v>
      </c>
      <c r="H112" s="91"/>
      <c r="I112" s="79">
        <v>416520.66</v>
      </c>
      <c r="J112" s="79">
        <v>0</v>
      </c>
      <c r="K112" s="79">
        <v>0</v>
      </c>
      <c r="L112" s="79">
        <v>416520.66</v>
      </c>
      <c r="M112" s="79"/>
    </row>
    <row r="113" spans="1:13" ht="9.9" customHeight="1" x14ac:dyDescent="0.3">
      <c r="A113" s="78" t="s">
        <v>564</v>
      </c>
      <c r="B113" s="88" t="s">
        <v>372</v>
      </c>
      <c r="C113" s="89"/>
      <c r="D113" s="89"/>
      <c r="E113" s="89"/>
      <c r="F113" s="89"/>
      <c r="G113" s="90" t="s">
        <v>565</v>
      </c>
      <c r="H113" s="91"/>
      <c r="I113" s="79">
        <v>113798</v>
      </c>
      <c r="J113" s="79">
        <v>0</v>
      </c>
      <c r="K113" s="79">
        <v>0</v>
      </c>
      <c r="L113" s="79">
        <v>113798</v>
      </c>
      <c r="M113" s="79"/>
    </row>
    <row r="114" spans="1:13" ht="9.9" customHeight="1" x14ac:dyDescent="0.3">
      <c r="A114" s="78" t="s">
        <v>566</v>
      </c>
      <c r="B114" s="88" t="s">
        <v>372</v>
      </c>
      <c r="C114" s="89"/>
      <c r="D114" s="89"/>
      <c r="E114" s="89"/>
      <c r="F114" s="89"/>
      <c r="G114" s="90" t="s">
        <v>567</v>
      </c>
      <c r="H114" s="91"/>
      <c r="I114" s="79">
        <v>9520</v>
      </c>
      <c r="J114" s="79">
        <v>0</v>
      </c>
      <c r="K114" s="79">
        <v>0</v>
      </c>
      <c r="L114" s="79">
        <v>9520</v>
      </c>
      <c r="M114" s="79"/>
    </row>
    <row r="115" spans="1:13" ht="9.9" customHeight="1" x14ac:dyDescent="0.3">
      <c r="A115" s="80" t="s">
        <v>372</v>
      </c>
      <c r="B115" s="88" t="s">
        <v>372</v>
      </c>
      <c r="C115" s="89"/>
      <c r="D115" s="89"/>
      <c r="E115" s="89"/>
      <c r="F115" s="89"/>
      <c r="G115" s="81" t="s">
        <v>372</v>
      </c>
      <c r="H115" s="82"/>
      <c r="I115" s="82"/>
      <c r="J115" s="82"/>
      <c r="K115" s="82"/>
      <c r="L115" s="82"/>
      <c r="M115" s="82"/>
    </row>
    <row r="116" spans="1:13" ht="9.9" customHeight="1" x14ac:dyDescent="0.3">
      <c r="A116" s="76" t="s">
        <v>568</v>
      </c>
      <c r="B116" s="88" t="s">
        <v>372</v>
      </c>
      <c r="C116" s="89"/>
      <c r="D116" s="89"/>
      <c r="E116" s="89"/>
      <c r="F116" s="86" t="s">
        <v>569</v>
      </c>
      <c r="G116" s="87"/>
      <c r="H116" s="87"/>
      <c r="I116" s="77">
        <v>-532679.91</v>
      </c>
      <c r="J116" s="77">
        <v>0</v>
      </c>
      <c r="K116" s="77">
        <v>319.33</v>
      </c>
      <c r="L116" s="77">
        <v>-532999.24</v>
      </c>
      <c r="M116" s="77"/>
    </row>
    <row r="117" spans="1:13" ht="9.9" customHeight="1" x14ac:dyDescent="0.3">
      <c r="A117" s="78" t="s">
        <v>570</v>
      </c>
      <c r="B117" s="88" t="s">
        <v>372</v>
      </c>
      <c r="C117" s="89"/>
      <c r="D117" s="89"/>
      <c r="E117" s="89"/>
      <c r="F117" s="89"/>
      <c r="G117" s="90" t="s">
        <v>571</v>
      </c>
      <c r="H117" s="91"/>
      <c r="I117" s="79">
        <v>-409361.91</v>
      </c>
      <c r="J117" s="79">
        <v>0</v>
      </c>
      <c r="K117" s="79">
        <v>319.33</v>
      </c>
      <c r="L117" s="79">
        <v>-409681.24</v>
      </c>
      <c r="M117" s="79"/>
    </row>
    <row r="118" spans="1:13" ht="9.9" customHeight="1" x14ac:dyDescent="0.3">
      <c r="A118" s="78" t="s">
        <v>572</v>
      </c>
      <c r="B118" s="88" t="s">
        <v>372</v>
      </c>
      <c r="C118" s="89"/>
      <c r="D118" s="89"/>
      <c r="E118" s="89"/>
      <c r="F118" s="89"/>
      <c r="G118" s="90" t="s">
        <v>573</v>
      </c>
      <c r="H118" s="91"/>
      <c r="I118" s="79">
        <v>-9520</v>
      </c>
      <c r="J118" s="79">
        <v>0</v>
      </c>
      <c r="K118" s="79">
        <v>0</v>
      </c>
      <c r="L118" s="79">
        <v>-9520</v>
      </c>
      <c r="M118" s="79"/>
    </row>
    <row r="119" spans="1:13" ht="9.9" customHeight="1" x14ac:dyDescent="0.3">
      <c r="A119" s="78" t="s">
        <v>574</v>
      </c>
      <c r="B119" s="88" t="s">
        <v>372</v>
      </c>
      <c r="C119" s="89"/>
      <c r="D119" s="89"/>
      <c r="E119" s="89"/>
      <c r="F119" s="89"/>
      <c r="G119" s="90" t="s">
        <v>575</v>
      </c>
      <c r="H119" s="91"/>
      <c r="I119" s="79">
        <v>-113798</v>
      </c>
      <c r="J119" s="79">
        <v>0</v>
      </c>
      <c r="K119" s="79">
        <v>0</v>
      </c>
      <c r="L119" s="79">
        <v>-113798</v>
      </c>
      <c r="M119" s="79"/>
    </row>
    <row r="120" spans="1:13" ht="9.9" customHeight="1" x14ac:dyDescent="0.3">
      <c r="A120" s="80" t="s">
        <v>372</v>
      </c>
      <c r="B120" s="88" t="s">
        <v>372</v>
      </c>
      <c r="C120" s="89"/>
      <c r="D120" s="89"/>
      <c r="E120" s="89"/>
      <c r="F120" s="89"/>
      <c r="G120" s="81" t="s">
        <v>372</v>
      </c>
      <c r="H120" s="82"/>
      <c r="I120" s="82"/>
      <c r="J120" s="82"/>
      <c r="K120" s="82"/>
      <c r="L120" s="82"/>
      <c r="M120" s="82"/>
    </row>
    <row r="121" spans="1:13" ht="9.9" customHeight="1" x14ac:dyDescent="0.3">
      <c r="A121" s="76" t="s">
        <v>576</v>
      </c>
      <c r="B121" s="88" t="s">
        <v>372</v>
      </c>
      <c r="C121" s="89"/>
      <c r="D121" s="89"/>
      <c r="E121" s="86" t="s">
        <v>577</v>
      </c>
      <c r="F121" s="87"/>
      <c r="G121" s="87"/>
      <c r="H121" s="87"/>
      <c r="I121" s="77">
        <v>93860</v>
      </c>
      <c r="J121" s="77">
        <v>0</v>
      </c>
      <c r="K121" s="77">
        <v>600</v>
      </c>
      <c r="L121" s="77">
        <v>93260</v>
      </c>
      <c r="M121" s="77"/>
    </row>
    <row r="122" spans="1:13" ht="9.9" customHeight="1" x14ac:dyDescent="0.3">
      <c r="A122" s="76" t="s">
        <v>578</v>
      </c>
      <c r="B122" s="88" t="s">
        <v>372</v>
      </c>
      <c r="C122" s="89"/>
      <c r="D122" s="89"/>
      <c r="E122" s="89"/>
      <c r="F122" s="86" t="s">
        <v>577</v>
      </c>
      <c r="G122" s="87"/>
      <c r="H122" s="87"/>
      <c r="I122" s="77">
        <v>93860</v>
      </c>
      <c r="J122" s="77">
        <v>0</v>
      </c>
      <c r="K122" s="77">
        <v>600</v>
      </c>
      <c r="L122" s="77">
        <v>93260</v>
      </c>
      <c r="M122" s="77"/>
    </row>
    <row r="123" spans="1:13" ht="9.9" customHeight="1" x14ac:dyDescent="0.3">
      <c r="A123" s="78" t="s">
        <v>579</v>
      </c>
      <c r="B123" s="88" t="s">
        <v>372</v>
      </c>
      <c r="C123" s="89"/>
      <c r="D123" s="89"/>
      <c r="E123" s="89"/>
      <c r="F123" s="89"/>
      <c r="G123" s="90" t="s">
        <v>580</v>
      </c>
      <c r="H123" s="91"/>
      <c r="I123" s="79">
        <v>93860</v>
      </c>
      <c r="J123" s="79">
        <v>0</v>
      </c>
      <c r="K123" s="79">
        <v>600</v>
      </c>
      <c r="L123" s="79">
        <v>93260</v>
      </c>
      <c r="M123" s="79"/>
    </row>
    <row r="124" spans="1:13" ht="9.9" customHeight="1" x14ac:dyDescent="0.3">
      <c r="A124" s="80" t="s">
        <v>372</v>
      </c>
      <c r="B124" s="88" t="s">
        <v>372</v>
      </c>
      <c r="C124" s="89"/>
      <c r="D124" s="89"/>
      <c r="E124" s="89"/>
      <c r="F124" s="89"/>
      <c r="G124" s="81" t="s">
        <v>372</v>
      </c>
      <c r="H124" s="82"/>
      <c r="I124" s="82"/>
      <c r="J124" s="82"/>
      <c r="K124" s="82"/>
      <c r="L124" s="82"/>
      <c r="M124" s="82"/>
    </row>
    <row r="125" spans="1:13" ht="9.9" customHeight="1" x14ac:dyDescent="0.3">
      <c r="A125" s="76" t="s">
        <v>581</v>
      </c>
      <c r="B125" s="88" t="s">
        <v>372</v>
      </c>
      <c r="C125" s="89"/>
      <c r="D125" s="86" t="s">
        <v>582</v>
      </c>
      <c r="E125" s="87"/>
      <c r="F125" s="87"/>
      <c r="G125" s="87"/>
      <c r="H125" s="87"/>
      <c r="I125" s="77">
        <v>9654554.6899999995</v>
      </c>
      <c r="J125" s="77">
        <v>0</v>
      </c>
      <c r="K125" s="77">
        <v>0</v>
      </c>
      <c r="L125" s="77">
        <v>9654554.6899999995</v>
      </c>
      <c r="M125" s="77"/>
    </row>
    <row r="126" spans="1:13" ht="9.9" customHeight="1" x14ac:dyDescent="0.3">
      <c r="A126" s="76" t="s">
        <v>583</v>
      </c>
      <c r="B126" s="88" t="s">
        <v>372</v>
      </c>
      <c r="C126" s="89"/>
      <c r="D126" s="89"/>
      <c r="E126" s="86" t="s">
        <v>582</v>
      </c>
      <c r="F126" s="87"/>
      <c r="G126" s="87"/>
      <c r="H126" s="87"/>
      <c r="I126" s="77">
        <v>9654554.6899999995</v>
      </c>
      <c r="J126" s="77">
        <v>0</v>
      </c>
      <c r="K126" s="77">
        <v>0</v>
      </c>
      <c r="L126" s="77">
        <v>9654554.6899999995</v>
      </c>
      <c r="M126" s="77"/>
    </row>
    <row r="127" spans="1:13" ht="9.9" customHeight="1" x14ac:dyDescent="0.3">
      <c r="A127" s="76" t="s">
        <v>584</v>
      </c>
      <c r="B127" s="88" t="s">
        <v>372</v>
      </c>
      <c r="C127" s="89"/>
      <c r="D127" s="89"/>
      <c r="E127" s="89"/>
      <c r="F127" s="86" t="s">
        <v>585</v>
      </c>
      <c r="G127" s="87"/>
      <c r="H127" s="87"/>
      <c r="I127" s="77">
        <v>9654554.6899999995</v>
      </c>
      <c r="J127" s="77">
        <v>0</v>
      </c>
      <c r="K127" s="77">
        <v>0</v>
      </c>
      <c r="L127" s="77">
        <v>9654554.6899999995</v>
      </c>
      <c r="M127" s="77"/>
    </row>
    <row r="128" spans="1:13" ht="9.9" customHeight="1" x14ac:dyDescent="0.3">
      <c r="A128" s="78" t="s">
        <v>586</v>
      </c>
      <c r="B128" s="88" t="s">
        <v>372</v>
      </c>
      <c r="C128" s="89"/>
      <c r="D128" s="89"/>
      <c r="E128" s="89"/>
      <c r="F128" s="89"/>
      <c r="G128" s="90" t="s">
        <v>463</v>
      </c>
      <c r="H128" s="91"/>
      <c r="I128" s="79">
        <v>29585</v>
      </c>
      <c r="J128" s="79">
        <v>0</v>
      </c>
      <c r="K128" s="79">
        <v>0</v>
      </c>
      <c r="L128" s="79">
        <v>29585</v>
      </c>
      <c r="M128" s="79"/>
    </row>
    <row r="129" spans="1:13" ht="9.9" customHeight="1" x14ac:dyDescent="0.3">
      <c r="A129" s="78" t="s">
        <v>587</v>
      </c>
      <c r="B129" s="88" t="s">
        <v>372</v>
      </c>
      <c r="C129" s="89"/>
      <c r="D129" s="89"/>
      <c r="E129" s="89"/>
      <c r="F129" s="89"/>
      <c r="G129" s="90" t="s">
        <v>588</v>
      </c>
      <c r="H129" s="91"/>
      <c r="I129" s="79">
        <v>1267564.69</v>
      </c>
      <c r="J129" s="79">
        <v>0</v>
      </c>
      <c r="K129" s="79">
        <v>0</v>
      </c>
      <c r="L129" s="79">
        <v>1267564.69</v>
      </c>
      <c r="M129" s="79"/>
    </row>
    <row r="130" spans="1:13" ht="9.9" customHeight="1" x14ac:dyDescent="0.3">
      <c r="A130" s="78" t="s">
        <v>589</v>
      </c>
      <c r="B130" s="88" t="s">
        <v>372</v>
      </c>
      <c r="C130" s="89"/>
      <c r="D130" s="89"/>
      <c r="E130" s="89"/>
      <c r="F130" s="89"/>
      <c r="G130" s="90" t="s">
        <v>590</v>
      </c>
      <c r="H130" s="91"/>
      <c r="I130" s="79">
        <v>35000</v>
      </c>
      <c r="J130" s="79">
        <v>0</v>
      </c>
      <c r="K130" s="79">
        <v>0</v>
      </c>
      <c r="L130" s="79">
        <v>35000</v>
      </c>
      <c r="M130" s="79"/>
    </row>
    <row r="131" spans="1:13" ht="9.9" customHeight="1" x14ac:dyDescent="0.3">
      <c r="A131" s="78" t="s">
        <v>591</v>
      </c>
      <c r="B131" s="88" t="s">
        <v>372</v>
      </c>
      <c r="C131" s="89"/>
      <c r="D131" s="89"/>
      <c r="E131" s="89"/>
      <c r="F131" s="89"/>
      <c r="G131" s="90" t="s">
        <v>592</v>
      </c>
      <c r="H131" s="91"/>
      <c r="I131" s="79">
        <v>150000</v>
      </c>
      <c r="J131" s="79">
        <v>0</v>
      </c>
      <c r="K131" s="79">
        <v>0</v>
      </c>
      <c r="L131" s="79">
        <v>150000</v>
      </c>
      <c r="M131" s="79"/>
    </row>
    <row r="132" spans="1:13" ht="9.9" customHeight="1" x14ac:dyDescent="0.3">
      <c r="A132" s="78" t="s">
        <v>593</v>
      </c>
      <c r="B132" s="88" t="s">
        <v>372</v>
      </c>
      <c r="C132" s="89"/>
      <c r="D132" s="89"/>
      <c r="E132" s="89"/>
      <c r="F132" s="89"/>
      <c r="G132" s="90" t="s">
        <v>594</v>
      </c>
      <c r="H132" s="91"/>
      <c r="I132" s="79">
        <v>8172405</v>
      </c>
      <c r="J132" s="79">
        <v>0</v>
      </c>
      <c r="K132" s="79">
        <v>0</v>
      </c>
      <c r="L132" s="79">
        <v>8172405</v>
      </c>
      <c r="M132" s="79"/>
    </row>
    <row r="133" spans="1:13" ht="9.9" customHeight="1" x14ac:dyDescent="0.3">
      <c r="A133" s="80" t="s">
        <v>372</v>
      </c>
      <c r="B133" s="88" t="s">
        <v>372</v>
      </c>
      <c r="C133" s="89"/>
      <c r="D133" s="89"/>
      <c r="E133" s="89"/>
      <c r="F133" s="89"/>
      <c r="G133" s="81" t="s">
        <v>372</v>
      </c>
      <c r="H133" s="82"/>
      <c r="I133" s="82"/>
      <c r="J133" s="82"/>
      <c r="K133" s="82"/>
      <c r="L133" s="82"/>
      <c r="M133" s="82"/>
    </row>
    <row r="134" spans="1:13" ht="9.9" customHeight="1" x14ac:dyDescent="0.3">
      <c r="A134" s="76" t="s">
        <v>595</v>
      </c>
      <c r="B134" s="86" t="s">
        <v>596</v>
      </c>
      <c r="C134" s="87"/>
      <c r="D134" s="87"/>
      <c r="E134" s="87"/>
      <c r="F134" s="87"/>
      <c r="G134" s="87"/>
      <c r="H134" s="87"/>
      <c r="I134" s="77">
        <v>25776072.460000001</v>
      </c>
      <c r="J134" s="77">
        <v>2588570.88</v>
      </c>
      <c r="K134" s="77">
        <v>3040632.81</v>
      </c>
      <c r="L134" s="77">
        <v>26228134.390000001</v>
      </c>
      <c r="M134" s="77"/>
    </row>
    <row r="135" spans="1:13" ht="9.9" customHeight="1" x14ac:dyDescent="0.3">
      <c r="A135" s="76" t="s">
        <v>597</v>
      </c>
      <c r="B135" s="88" t="s">
        <v>372</v>
      </c>
      <c r="C135" s="86" t="s">
        <v>598</v>
      </c>
      <c r="D135" s="87"/>
      <c r="E135" s="87"/>
      <c r="F135" s="87"/>
      <c r="G135" s="87"/>
      <c r="H135" s="87"/>
      <c r="I135" s="77">
        <v>12260310.75</v>
      </c>
      <c r="J135" s="77">
        <v>2497230.5099999998</v>
      </c>
      <c r="K135" s="77">
        <v>2992043.9</v>
      </c>
      <c r="L135" s="77">
        <v>12755124.140000001</v>
      </c>
      <c r="M135" s="77"/>
    </row>
    <row r="136" spans="1:13" ht="9.9" customHeight="1" x14ac:dyDescent="0.3">
      <c r="A136" s="76" t="s">
        <v>599</v>
      </c>
      <c r="B136" s="88" t="s">
        <v>372</v>
      </c>
      <c r="C136" s="89"/>
      <c r="D136" s="86" t="s">
        <v>600</v>
      </c>
      <c r="E136" s="87"/>
      <c r="F136" s="87"/>
      <c r="G136" s="87"/>
      <c r="H136" s="87"/>
      <c r="I136" s="77">
        <v>1216823.4099999999</v>
      </c>
      <c r="J136" s="77">
        <v>1576648.49</v>
      </c>
      <c r="K136" s="77">
        <v>1424174.01</v>
      </c>
      <c r="L136" s="77">
        <v>1064348.93</v>
      </c>
      <c r="M136" s="77"/>
    </row>
    <row r="137" spans="1:13" ht="9.9" customHeight="1" x14ac:dyDescent="0.3">
      <c r="A137" s="76" t="s">
        <v>601</v>
      </c>
      <c r="B137" s="88" t="s">
        <v>372</v>
      </c>
      <c r="C137" s="89"/>
      <c r="D137" s="89"/>
      <c r="E137" s="86" t="s">
        <v>602</v>
      </c>
      <c r="F137" s="87"/>
      <c r="G137" s="87"/>
      <c r="H137" s="87"/>
      <c r="I137" s="77">
        <v>542260.67000000004</v>
      </c>
      <c r="J137" s="77">
        <v>960483.13</v>
      </c>
      <c r="K137" s="77">
        <v>1002149.82</v>
      </c>
      <c r="L137" s="77">
        <v>583927.36</v>
      </c>
      <c r="M137" s="77"/>
    </row>
    <row r="138" spans="1:13" ht="9.9" customHeight="1" x14ac:dyDescent="0.3">
      <c r="A138" s="76" t="s">
        <v>603</v>
      </c>
      <c r="B138" s="88" t="s">
        <v>372</v>
      </c>
      <c r="C138" s="89"/>
      <c r="D138" s="89"/>
      <c r="E138" s="89"/>
      <c r="F138" s="86" t="s">
        <v>602</v>
      </c>
      <c r="G138" s="87"/>
      <c r="H138" s="87"/>
      <c r="I138" s="77">
        <v>542260.67000000004</v>
      </c>
      <c r="J138" s="77">
        <v>960483.13</v>
      </c>
      <c r="K138" s="77">
        <v>1002149.82</v>
      </c>
      <c r="L138" s="77">
        <v>583927.36</v>
      </c>
      <c r="M138" s="77"/>
    </row>
    <row r="139" spans="1:13" ht="9.9" customHeight="1" x14ac:dyDescent="0.3">
      <c r="A139" s="78" t="s">
        <v>604</v>
      </c>
      <c r="B139" s="88" t="s">
        <v>372</v>
      </c>
      <c r="C139" s="89"/>
      <c r="D139" s="89"/>
      <c r="E139" s="89"/>
      <c r="F139" s="89"/>
      <c r="G139" s="90" t="s">
        <v>605</v>
      </c>
      <c r="H139" s="91"/>
      <c r="I139" s="79">
        <v>800</v>
      </c>
      <c r="J139" s="79">
        <v>321322.23</v>
      </c>
      <c r="K139" s="79">
        <v>321322.23</v>
      </c>
      <c r="L139" s="79">
        <v>800</v>
      </c>
      <c r="M139" s="79"/>
    </row>
    <row r="140" spans="1:13" ht="9.9" customHeight="1" x14ac:dyDescent="0.3">
      <c r="A140" s="78" t="s">
        <v>606</v>
      </c>
      <c r="B140" s="88" t="s">
        <v>372</v>
      </c>
      <c r="C140" s="89"/>
      <c r="D140" s="89"/>
      <c r="E140" s="89"/>
      <c r="F140" s="89"/>
      <c r="G140" s="90" t="s">
        <v>607</v>
      </c>
      <c r="H140" s="91"/>
      <c r="I140" s="79">
        <v>509193.63</v>
      </c>
      <c r="J140" s="79">
        <v>509193.63</v>
      </c>
      <c r="K140" s="79">
        <v>494797.29</v>
      </c>
      <c r="L140" s="79">
        <v>494797.29</v>
      </c>
      <c r="M140" s="79"/>
    </row>
    <row r="141" spans="1:13" ht="9.9" customHeight="1" x14ac:dyDescent="0.3">
      <c r="A141" s="78" t="s">
        <v>608</v>
      </c>
      <c r="B141" s="88" t="s">
        <v>372</v>
      </c>
      <c r="C141" s="89"/>
      <c r="D141" s="89"/>
      <c r="E141" s="89"/>
      <c r="F141" s="89"/>
      <c r="G141" s="90" t="s">
        <v>609</v>
      </c>
      <c r="H141" s="91"/>
      <c r="I141" s="79">
        <v>28550</v>
      </c>
      <c r="J141" s="79">
        <v>28550</v>
      </c>
      <c r="K141" s="79">
        <v>57180.7</v>
      </c>
      <c r="L141" s="79">
        <v>57180.7</v>
      </c>
      <c r="M141" s="79"/>
    </row>
    <row r="142" spans="1:13" ht="9.9" customHeight="1" x14ac:dyDescent="0.3">
      <c r="A142" s="78" t="s">
        <v>1105</v>
      </c>
      <c r="B142" s="88" t="s">
        <v>372</v>
      </c>
      <c r="C142" s="89"/>
      <c r="D142" s="89"/>
      <c r="E142" s="89"/>
      <c r="F142" s="89"/>
      <c r="G142" s="90" t="s">
        <v>1106</v>
      </c>
      <c r="H142" s="91"/>
      <c r="I142" s="79">
        <v>0</v>
      </c>
      <c r="J142" s="79">
        <v>701.91</v>
      </c>
      <c r="K142" s="79">
        <v>701.91</v>
      </c>
      <c r="L142" s="79">
        <v>0</v>
      </c>
      <c r="M142" s="79"/>
    </row>
    <row r="143" spans="1:13" ht="9.9" customHeight="1" x14ac:dyDescent="0.3">
      <c r="A143" s="78" t="s">
        <v>612</v>
      </c>
      <c r="B143" s="88" t="s">
        <v>372</v>
      </c>
      <c r="C143" s="89"/>
      <c r="D143" s="89"/>
      <c r="E143" s="89"/>
      <c r="F143" s="89"/>
      <c r="G143" s="90" t="s">
        <v>613</v>
      </c>
      <c r="H143" s="91"/>
      <c r="I143" s="79">
        <v>3717.04</v>
      </c>
      <c r="J143" s="79">
        <v>100715.36</v>
      </c>
      <c r="K143" s="79">
        <v>128147.69</v>
      </c>
      <c r="L143" s="79">
        <v>31149.37</v>
      </c>
      <c r="M143" s="79"/>
    </row>
    <row r="144" spans="1:13" ht="9.9" customHeight="1" x14ac:dyDescent="0.3">
      <c r="A144" s="80" t="s">
        <v>372</v>
      </c>
      <c r="B144" s="88" t="s">
        <v>372</v>
      </c>
      <c r="C144" s="89"/>
      <c r="D144" s="89"/>
      <c r="E144" s="89"/>
      <c r="F144" s="89"/>
      <c r="G144" s="81" t="s">
        <v>372</v>
      </c>
      <c r="H144" s="82"/>
      <c r="I144" s="82"/>
      <c r="J144" s="82"/>
      <c r="K144" s="82"/>
      <c r="L144" s="82"/>
      <c r="M144" s="82"/>
    </row>
    <row r="145" spans="1:13" ht="9.9" customHeight="1" x14ac:dyDescent="0.3">
      <c r="A145" s="76" t="s">
        <v>614</v>
      </c>
      <c r="B145" s="88" t="s">
        <v>372</v>
      </c>
      <c r="C145" s="89"/>
      <c r="D145" s="89"/>
      <c r="E145" s="86" t="s">
        <v>615</v>
      </c>
      <c r="F145" s="87"/>
      <c r="G145" s="87"/>
      <c r="H145" s="87"/>
      <c r="I145" s="77">
        <v>108946.97</v>
      </c>
      <c r="J145" s="77">
        <v>110003.54</v>
      </c>
      <c r="K145" s="77">
        <v>117120.95</v>
      </c>
      <c r="L145" s="77">
        <v>116064.38</v>
      </c>
      <c r="M145" s="77"/>
    </row>
    <row r="146" spans="1:13" ht="9.9" customHeight="1" x14ac:dyDescent="0.3">
      <c r="A146" s="76" t="s">
        <v>616</v>
      </c>
      <c r="B146" s="88" t="s">
        <v>372</v>
      </c>
      <c r="C146" s="89"/>
      <c r="D146" s="89"/>
      <c r="E146" s="89"/>
      <c r="F146" s="86" t="s">
        <v>615</v>
      </c>
      <c r="G146" s="87"/>
      <c r="H146" s="87"/>
      <c r="I146" s="77">
        <v>108946.97</v>
      </c>
      <c r="J146" s="77">
        <v>110003.54</v>
      </c>
      <c r="K146" s="77">
        <v>117120.95</v>
      </c>
      <c r="L146" s="77">
        <v>116064.38</v>
      </c>
      <c r="M146" s="77"/>
    </row>
    <row r="147" spans="1:13" ht="9.9" customHeight="1" x14ac:dyDescent="0.3">
      <c r="A147" s="78" t="s">
        <v>617</v>
      </c>
      <c r="B147" s="88" t="s">
        <v>372</v>
      </c>
      <c r="C147" s="89"/>
      <c r="D147" s="89"/>
      <c r="E147" s="89"/>
      <c r="F147" s="89"/>
      <c r="G147" s="90" t="s">
        <v>618</v>
      </c>
      <c r="H147" s="91"/>
      <c r="I147" s="79">
        <v>85762.55</v>
      </c>
      <c r="J147" s="79">
        <v>86819.12</v>
      </c>
      <c r="K147" s="79">
        <v>93934.16</v>
      </c>
      <c r="L147" s="79">
        <v>92877.59</v>
      </c>
      <c r="M147" s="79"/>
    </row>
    <row r="148" spans="1:13" ht="9.9" customHeight="1" x14ac:dyDescent="0.3">
      <c r="A148" s="78" t="s">
        <v>619</v>
      </c>
      <c r="B148" s="88" t="s">
        <v>372</v>
      </c>
      <c r="C148" s="89"/>
      <c r="D148" s="89"/>
      <c r="E148" s="89"/>
      <c r="F148" s="89"/>
      <c r="G148" s="90" t="s">
        <v>620</v>
      </c>
      <c r="H148" s="91"/>
      <c r="I148" s="79">
        <v>20631.14</v>
      </c>
      <c r="J148" s="79">
        <v>20631.14</v>
      </c>
      <c r="K148" s="79">
        <v>20619.009999999998</v>
      </c>
      <c r="L148" s="79">
        <v>20619.009999999998</v>
      </c>
      <c r="M148" s="79"/>
    </row>
    <row r="149" spans="1:13" ht="9.9" customHeight="1" x14ac:dyDescent="0.3">
      <c r="A149" s="78" t="s">
        <v>621</v>
      </c>
      <c r="B149" s="88" t="s">
        <v>372</v>
      </c>
      <c r="C149" s="89"/>
      <c r="D149" s="89"/>
      <c r="E149" s="89"/>
      <c r="F149" s="89"/>
      <c r="G149" s="90" t="s">
        <v>622</v>
      </c>
      <c r="H149" s="91"/>
      <c r="I149" s="79">
        <v>2553.2800000000002</v>
      </c>
      <c r="J149" s="79">
        <v>2553.2800000000002</v>
      </c>
      <c r="K149" s="79">
        <v>2567.7800000000002</v>
      </c>
      <c r="L149" s="79">
        <v>2567.7800000000002</v>
      </c>
      <c r="M149" s="79"/>
    </row>
    <row r="150" spans="1:13" ht="9.9" customHeight="1" x14ac:dyDescent="0.3">
      <c r="A150" s="80" t="s">
        <v>372</v>
      </c>
      <c r="B150" s="88" t="s">
        <v>372</v>
      </c>
      <c r="C150" s="89"/>
      <c r="D150" s="89"/>
      <c r="E150" s="89"/>
      <c r="F150" s="89"/>
      <c r="G150" s="81" t="s">
        <v>372</v>
      </c>
      <c r="H150" s="82"/>
      <c r="I150" s="82"/>
      <c r="J150" s="82"/>
      <c r="K150" s="82"/>
      <c r="L150" s="82"/>
      <c r="M150" s="82"/>
    </row>
    <row r="151" spans="1:13" ht="9.9" customHeight="1" x14ac:dyDescent="0.3">
      <c r="A151" s="76" t="s">
        <v>625</v>
      </c>
      <c r="B151" s="88" t="s">
        <v>372</v>
      </c>
      <c r="C151" s="89"/>
      <c r="D151" s="89"/>
      <c r="E151" s="86" t="s">
        <v>626</v>
      </c>
      <c r="F151" s="87"/>
      <c r="G151" s="87"/>
      <c r="H151" s="87"/>
      <c r="I151" s="77">
        <v>214950.74</v>
      </c>
      <c r="J151" s="77">
        <v>52713.99</v>
      </c>
      <c r="K151" s="77">
        <v>32218.41</v>
      </c>
      <c r="L151" s="77">
        <v>194455.16</v>
      </c>
      <c r="M151" s="77"/>
    </row>
    <row r="152" spans="1:13" ht="9.9" customHeight="1" x14ac:dyDescent="0.3">
      <c r="A152" s="76" t="s">
        <v>627</v>
      </c>
      <c r="B152" s="88" t="s">
        <v>372</v>
      </c>
      <c r="C152" s="89"/>
      <c r="D152" s="89"/>
      <c r="E152" s="89"/>
      <c r="F152" s="86" t="s">
        <v>626</v>
      </c>
      <c r="G152" s="87"/>
      <c r="H152" s="87"/>
      <c r="I152" s="77">
        <v>54359.31</v>
      </c>
      <c r="J152" s="77">
        <v>52713.99</v>
      </c>
      <c r="K152" s="77">
        <v>32218.41</v>
      </c>
      <c r="L152" s="77">
        <v>33863.730000000003</v>
      </c>
      <c r="M152" s="77"/>
    </row>
    <row r="153" spans="1:13" ht="9.9" customHeight="1" x14ac:dyDescent="0.3">
      <c r="A153" s="78" t="s">
        <v>628</v>
      </c>
      <c r="B153" s="88" t="s">
        <v>372</v>
      </c>
      <c r="C153" s="89"/>
      <c r="D153" s="89"/>
      <c r="E153" s="89"/>
      <c r="F153" s="89"/>
      <c r="G153" s="90" t="s">
        <v>629</v>
      </c>
      <c r="H153" s="91"/>
      <c r="I153" s="79">
        <v>13925.7</v>
      </c>
      <c r="J153" s="79">
        <v>13955.01</v>
      </c>
      <c r="K153" s="79">
        <v>13753.36</v>
      </c>
      <c r="L153" s="79">
        <v>13724.05</v>
      </c>
      <c r="M153" s="79"/>
    </row>
    <row r="154" spans="1:13" ht="9.9" customHeight="1" x14ac:dyDescent="0.3">
      <c r="A154" s="78" t="s">
        <v>632</v>
      </c>
      <c r="B154" s="88" t="s">
        <v>372</v>
      </c>
      <c r="C154" s="89"/>
      <c r="D154" s="89"/>
      <c r="E154" s="89"/>
      <c r="F154" s="89"/>
      <c r="G154" s="90" t="s">
        <v>633</v>
      </c>
      <c r="H154" s="91"/>
      <c r="I154" s="79">
        <v>1222.1099999999999</v>
      </c>
      <c r="J154" s="79">
        <v>1477.01</v>
      </c>
      <c r="K154" s="79">
        <v>1041.17</v>
      </c>
      <c r="L154" s="79">
        <v>786.27</v>
      </c>
      <c r="M154" s="79"/>
    </row>
    <row r="155" spans="1:13" ht="9.9" customHeight="1" x14ac:dyDescent="0.3">
      <c r="A155" s="78" t="s">
        <v>634</v>
      </c>
      <c r="B155" s="88" t="s">
        <v>372</v>
      </c>
      <c r="C155" s="89"/>
      <c r="D155" s="89"/>
      <c r="E155" s="89"/>
      <c r="F155" s="89"/>
      <c r="G155" s="90" t="s">
        <v>635</v>
      </c>
      <c r="H155" s="91"/>
      <c r="I155" s="79">
        <v>7278.39</v>
      </c>
      <c r="J155" s="79">
        <v>5348.86</v>
      </c>
      <c r="K155" s="79">
        <v>5366.58</v>
      </c>
      <c r="L155" s="79">
        <v>7296.11</v>
      </c>
      <c r="M155" s="79"/>
    </row>
    <row r="156" spans="1:13" ht="9.9" customHeight="1" x14ac:dyDescent="0.3">
      <c r="A156" s="78" t="s">
        <v>636</v>
      </c>
      <c r="B156" s="88" t="s">
        <v>372</v>
      </c>
      <c r="C156" s="89"/>
      <c r="D156" s="89"/>
      <c r="E156" s="89"/>
      <c r="F156" s="89"/>
      <c r="G156" s="90" t="s">
        <v>637</v>
      </c>
      <c r="H156" s="91"/>
      <c r="I156" s="79">
        <v>28631.57</v>
      </c>
      <c r="J156" s="79">
        <v>28631.57</v>
      </c>
      <c r="K156" s="79">
        <v>9526.35</v>
      </c>
      <c r="L156" s="79">
        <v>9526.35</v>
      </c>
      <c r="M156" s="79"/>
    </row>
    <row r="157" spans="1:13" ht="9.9" customHeight="1" x14ac:dyDescent="0.3">
      <c r="A157" s="78" t="s">
        <v>638</v>
      </c>
      <c r="B157" s="88" t="s">
        <v>372</v>
      </c>
      <c r="C157" s="89"/>
      <c r="D157" s="89"/>
      <c r="E157" s="89"/>
      <c r="F157" s="89"/>
      <c r="G157" s="90" t="s">
        <v>639</v>
      </c>
      <c r="H157" s="91"/>
      <c r="I157" s="79">
        <v>2574.6799999999998</v>
      </c>
      <c r="J157" s="79">
        <v>2574.6799999999998</v>
      </c>
      <c r="K157" s="79">
        <v>1991.33</v>
      </c>
      <c r="L157" s="79">
        <v>1991.33</v>
      </c>
      <c r="M157" s="79"/>
    </row>
    <row r="158" spans="1:13" ht="9.9" customHeight="1" x14ac:dyDescent="0.3">
      <c r="A158" s="78" t="s">
        <v>642</v>
      </c>
      <c r="B158" s="88" t="s">
        <v>372</v>
      </c>
      <c r="C158" s="89"/>
      <c r="D158" s="89"/>
      <c r="E158" s="89"/>
      <c r="F158" s="89"/>
      <c r="G158" s="90" t="s">
        <v>643</v>
      </c>
      <c r="H158" s="91"/>
      <c r="I158" s="79">
        <v>726.86</v>
      </c>
      <c r="J158" s="79">
        <v>726.86</v>
      </c>
      <c r="K158" s="79">
        <v>539.62</v>
      </c>
      <c r="L158" s="79">
        <v>539.62</v>
      </c>
      <c r="M158" s="79"/>
    </row>
    <row r="159" spans="1:13" ht="9.9" customHeight="1" x14ac:dyDescent="0.3">
      <c r="A159" s="80" t="s">
        <v>372</v>
      </c>
      <c r="B159" s="88" t="s">
        <v>372</v>
      </c>
      <c r="C159" s="89"/>
      <c r="D159" s="89"/>
      <c r="E159" s="89"/>
      <c r="F159" s="89"/>
      <c r="G159" s="81" t="s">
        <v>372</v>
      </c>
      <c r="H159" s="82"/>
      <c r="I159" s="82"/>
      <c r="J159" s="82"/>
      <c r="K159" s="82"/>
      <c r="L159" s="82"/>
      <c r="M159" s="82"/>
    </row>
    <row r="160" spans="1:13" ht="9.9" customHeight="1" x14ac:dyDescent="0.3">
      <c r="A160" s="76" t="s">
        <v>644</v>
      </c>
      <c r="B160" s="88" t="s">
        <v>372</v>
      </c>
      <c r="C160" s="89"/>
      <c r="D160" s="89"/>
      <c r="E160" s="89"/>
      <c r="F160" s="86" t="s">
        <v>645</v>
      </c>
      <c r="G160" s="87"/>
      <c r="H160" s="87"/>
      <c r="I160" s="77">
        <v>160591.43</v>
      </c>
      <c r="J160" s="77">
        <v>0</v>
      </c>
      <c r="K160" s="77">
        <v>0</v>
      </c>
      <c r="L160" s="77">
        <v>160591.43</v>
      </c>
      <c r="M160" s="77"/>
    </row>
    <row r="161" spans="1:13" ht="9.9" customHeight="1" x14ac:dyDescent="0.3">
      <c r="A161" s="78" t="s">
        <v>646</v>
      </c>
      <c r="B161" s="88" t="s">
        <v>372</v>
      </c>
      <c r="C161" s="89"/>
      <c r="D161" s="89"/>
      <c r="E161" s="89"/>
      <c r="F161" s="89"/>
      <c r="G161" s="90" t="s">
        <v>647</v>
      </c>
      <c r="H161" s="91"/>
      <c r="I161" s="79">
        <v>145306.23999999999</v>
      </c>
      <c r="J161" s="79">
        <v>0</v>
      </c>
      <c r="K161" s="79">
        <v>0</v>
      </c>
      <c r="L161" s="79">
        <v>145306.23999999999</v>
      </c>
      <c r="M161" s="79"/>
    </row>
    <row r="162" spans="1:13" ht="9.9" customHeight="1" x14ac:dyDescent="0.3">
      <c r="A162" s="78" t="s">
        <v>648</v>
      </c>
      <c r="B162" s="88" t="s">
        <v>372</v>
      </c>
      <c r="C162" s="89"/>
      <c r="D162" s="89"/>
      <c r="E162" s="89"/>
      <c r="F162" s="89"/>
      <c r="G162" s="90" t="s">
        <v>649</v>
      </c>
      <c r="H162" s="91"/>
      <c r="I162" s="79">
        <v>15285.19</v>
      </c>
      <c r="J162" s="79">
        <v>0</v>
      </c>
      <c r="K162" s="79">
        <v>0</v>
      </c>
      <c r="L162" s="79">
        <v>15285.19</v>
      </c>
      <c r="M162" s="79"/>
    </row>
    <row r="163" spans="1:13" ht="9.9" customHeight="1" x14ac:dyDescent="0.3">
      <c r="A163" s="80" t="s">
        <v>372</v>
      </c>
      <c r="B163" s="88" t="s">
        <v>372</v>
      </c>
      <c r="C163" s="89"/>
      <c r="D163" s="89"/>
      <c r="E163" s="89"/>
      <c r="F163" s="89"/>
      <c r="G163" s="81" t="s">
        <v>372</v>
      </c>
      <c r="H163" s="82"/>
      <c r="I163" s="82"/>
      <c r="J163" s="82"/>
      <c r="K163" s="82"/>
      <c r="L163" s="82"/>
      <c r="M163" s="82"/>
    </row>
    <row r="164" spans="1:13" ht="9.9" customHeight="1" x14ac:dyDescent="0.3">
      <c r="A164" s="76" t="s">
        <v>650</v>
      </c>
      <c r="B164" s="88" t="s">
        <v>372</v>
      </c>
      <c r="C164" s="89"/>
      <c r="D164" s="89"/>
      <c r="E164" s="86" t="s">
        <v>651</v>
      </c>
      <c r="F164" s="87"/>
      <c r="G164" s="87"/>
      <c r="H164" s="87"/>
      <c r="I164" s="77">
        <v>350291.15</v>
      </c>
      <c r="J164" s="77">
        <v>453073.95</v>
      </c>
      <c r="K164" s="77">
        <v>272684.83</v>
      </c>
      <c r="L164" s="77">
        <v>169902.03</v>
      </c>
      <c r="M164" s="77"/>
    </row>
    <row r="165" spans="1:13" ht="9.9" customHeight="1" x14ac:dyDescent="0.3">
      <c r="A165" s="76" t="s">
        <v>652</v>
      </c>
      <c r="B165" s="88" t="s">
        <v>372</v>
      </c>
      <c r="C165" s="89"/>
      <c r="D165" s="89"/>
      <c r="E165" s="89"/>
      <c r="F165" s="86" t="s">
        <v>651</v>
      </c>
      <c r="G165" s="87"/>
      <c r="H165" s="87"/>
      <c r="I165" s="77">
        <v>350291.15</v>
      </c>
      <c r="J165" s="77">
        <v>453073.95</v>
      </c>
      <c r="K165" s="77">
        <v>272684.83</v>
      </c>
      <c r="L165" s="77">
        <v>169902.03</v>
      </c>
      <c r="M165" s="77"/>
    </row>
    <row r="166" spans="1:13" ht="9.9" customHeight="1" x14ac:dyDescent="0.3">
      <c r="A166" s="78" t="s">
        <v>653</v>
      </c>
      <c r="B166" s="88" t="s">
        <v>372</v>
      </c>
      <c r="C166" s="89"/>
      <c r="D166" s="89"/>
      <c r="E166" s="89"/>
      <c r="F166" s="89"/>
      <c r="G166" s="90" t="s">
        <v>654</v>
      </c>
      <c r="H166" s="91"/>
      <c r="I166" s="79">
        <v>333168.67</v>
      </c>
      <c r="J166" s="79">
        <v>435951.47</v>
      </c>
      <c r="K166" s="79">
        <v>272684.83</v>
      </c>
      <c r="L166" s="79">
        <v>169902.03</v>
      </c>
      <c r="M166" s="79"/>
    </row>
    <row r="167" spans="1:13" ht="9.9" customHeight="1" x14ac:dyDescent="0.3">
      <c r="A167" s="78" t="s">
        <v>655</v>
      </c>
      <c r="B167" s="88" t="s">
        <v>372</v>
      </c>
      <c r="C167" s="89"/>
      <c r="D167" s="89"/>
      <c r="E167" s="89"/>
      <c r="F167" s="89"/>
      <c r="G167" s="90" t="s">
        <v>656</v>
      </c>
      <c r="H167" s="91"/>
      <c r="I167" s="79">
        <v>17122.48</v>
      </c>
      <c r="J167" s="79">
        <v>17122.48</v>
      </c>
      <c r="K167" s="79">
        <v>0</v>
      </c>
      <c r="L167" s="79">
        <v>0</v>
      </c>
      <c r="M167" s="79"/>
    </row>
    <row r="168" spans="1:13" ht="9.9" customHeight="1" x14ac:dyDescent="0.3">
      <c r="A168" s="80" t="s">
        <v>372</v>
      </c>
      <c r="B168" s="88" t="s">
        <v>372</v>
      </c>
      <c r="C168" s="89"/>
      <c r="D168" s="89"/>
      <c r="E168" s="89"/>
      <c r="F168" s="89"/>
      <c r="G168" s="81" t="s">
        <v>372</v>
      </c>
      <c r="H168" s="82"/>
      <c r="I168" s="82"/>
      <c r="J168" s="82"/>
      <c r="K168" s="82"/>
      <c r="L168" s="82"/>
      <c r="M168" s="82"/>
    </row>
    <row r="169" spans="1:13" ht="9.9" customHeight="1" x14ac:dyDescent="0.3">
      <c r="A169" s="76" t="s">
        <v>657</v>
      </c>
      <c r="B169" s="88" t="s">
        <v>372</v>
      </c>
      <c r="C169" s="89"/>
      <c r="D169" s="89"/>
      <c r="E169" s="86" t="s">
        <v>432</v>
      </c>
      <c r="F169" s="87"/>
      <c r="G169" s="87"/>
      <c r="H169" s="87"/>
      <c r="I169" s="77">
        <v>373.88</v>
      </c>
      <c r="J169" s="77">
        <v>373.88</v>
      </c>
      <c r="K169" s="77">
        <v>0</v>
      </c>
      <c r="L169" s="77">
        <v>0</v>
      </c>
      <c r="M169" s="77"/>
    </row>
    <row r="170" spans="1:13" ht="9.9" customHeight="1" x14ac:dyDescent="0.3">
      <c r="A170" s="76" t="s">
        <v>658</v>
      </c>
      <c r="B170" s="88" t="s">
        <v>372</v>
      </c>
      <c r="C170" s="89"/>
      <c r="D170" s="89"/>
      <c r="E170" s="89"/>
      <c r="F170" s="86" t="s">
        <v>432</v>
      </c>
      <c r="G170" s="87"/>
      <c r="H170" s="87"/>
      <c r="I170" s="77">
        <v>373.88</v>
      </c>
      <c r="J170" s="77">
        <v>373.88</v>
      </c>
      <c r="K170" s="77">
        <v>0</v>
      </c>
      <c r="L170" s="77">
        <v>0</v>
      </c>
      <c r="M170" s="77"/>
    </row>
    <row r="171" spans="1:13" ht="9.9" customHeight="1" x14ac:dyDescent="0.3">
      <c r="A171" s="78" t="s">
        <v>1107</v>
      </c>
      <c r="B171" s="88" t="s">
        <v>372</v>
      </c>
      <c r="C171" s="89"/>
      <c r="D171" s="89"/>
      <c r="E171" s="89"/>
      <c r="F171" s="89"/>
      <c r="G171" s="90" t="s">
        <v>1108</v>
      </c>
      <c r="H171" s="91"/>
      <c r="I171" s="79">
        <v>373.88</v>
      </c>
      <c r="J171" s="79">
        <v>373.88</v>
      </c>
      <c r="K171" s="79">
        <v>0</v>
      </c>
      <c r="L171" s="79">
        <v>0</v>
      </c>
      <c r="M171" s="79"/>
    </row>
    <row r="172" spans="1:13" ht="9.9" customHeight="1" x14ac:dyDescent="0.3">
      <c r="A172" s="80" t="s">
        <v>372</v>
      </c>
      <c r="B172" s="88" t="s">
        <v>372</v>
      </c>
      <c r="C172" s="89"/>
      <c r="D172" s="89"/>
      <c r="E172" s="89"/>
      <c r="F172" s="89"/>
      <c r="G172" s="81" t="s">
        <v>372</v>
      </c>
      <c r="H172" s="82"/>
      <c r="I172" s="82"/>
      <c r="J172" s="82"/>
      <c r="K172" s="82"/>
      <c r="L172" s="82"/>
      <c r="M172" s="82"/>
    </row>
    <row r="173" spans="1:13" ht="9.9" customHeight="1" x14ac:dyDescent="0.3">
      <c r="A173" s="76" t="s">
        <v>661</v>
      </c>
      <c r="B173" s="88" t="s">
        <v>372</v>
      </c>
      <c r="C173" s="89"/>
      <c r="D173" s="86" t="s">
        <v>662</v>
      </c>
      <c r="E173" s="87"/>
      <c r="F173" s="87"/>
      <c r="G173" s="87"/>
      <c r="H173" s="87"/>
      <c r="I173" s="77">
        <v>11043487.34</v>
      </c>
      <c r="J173" s="77">
        <v>920582.02</v>
      </c>
      <c r="K173" s="77">
        <v>1567869.89</v>
      </c>
      <c r="L173" s="77">
        <v>11690775.210000001</v>
      </c>
      <c r="M173" s="77"/>
    </row>
    <row r="174" spans="1:13" ht="9.9" customHeight="1" x14ac:dyDescent="0.3">
      <c r="A174" s="76" t="s">
        <v>663</v>
      </c>
      <c r="B174" s="88" t="s">
        <v>372</v>
      </c>
      <c r="C174" s="89"/>
      <c r="D174" s="89"/>
      <c r="E174" s="86" t="s">
        <v>662</v>
      </c>
      <c r="F174" s="87"/>
      <c r="G174" s="87"/>
      <c r="H174" s="87"/>
      <c r="I174" s="77">
        <v>11043487.34</v>
      </c>
      <c r="J174" s="77">
        <v>920582.02</v>
      </c>
      <c r="K174" s="77">
        <v>1567869.89</v>
      </c>
      <c r="L174" s="77">
        <v>11690775.210000001</v>
      </c>
      <c r="M174" s="77"/>
    </row>
    <row r="175" spans="1:13" ht="9.9" customHeight="1" x14ac:dyDescent="0.3">
      <c r="A175" s="76" t="s">
        <v>664</v>
      </c>
      <c r="B175" s="88" t="s">
        <v>372</v>
      </c>
      <c r="C175" s="89"/>
      <c r="D175" s="89"/>
      <c r="E175" s="89"/>
      <c r="F175" s="86" t="s">
        <v>662</v>
      </c>
      <c r="G175" s="87"/>
      <c r="H175" s="87"/>
      <c r="I175" s="77">
        <v>11043487.34</v>
      </c>
      <c r="J175" s="77">
        <v>920582.02</v>
      </c>
      <c r="K175" s="77">
        <v>1567869.89</v>
      </c>
      <c r="L175" s="77">
        <v>11690775.210000001</v>
      </c>
      <c r="M175" s="77"/>
    </row>
    <row r="176" spans="1:13" ht="9.9" customHeight="1" x14ac:dyDescent="0.3">
      <c r="A176" s="78" t="s">
        <v>665</v>
      </c>
      <c r="B176" s="88" t="s">
        <v>372</v>
      </c>
      <c r="C176" s="89"/>
      <c r="D176" s="89"/>
      <c r="E176" s="89"/>
      <c r="F176" s="89"/>
      <c r="G176" s="90" t="s">
        <v>666</v>
      </c>
      <c r="H176" s="91"/>
      <c r="I176" s="79">
        <v>11043487.34</v>
      </c>
      <c r="J176" s="79">
        <v>920582.02</v>
      </c>
      <c r="K176" s="79">
        <v>1567869.89</v>
      </c>
      <c r="L176" s="79">
        <v>11690775.210000001</v>
      </c>
      <c r="M176" s="79"/>
    </row>
    <row r="177" spans="1:13" ht="9.9" customHeight="1" x14ac:dyDescent="0.3">
      <c r="A177" s="80" t="s">
        <v>372</v>
      </c>
      <c r="B177" s="88" t="s">
        <v>372</v>
      </c>
      <c r="C177" s="89"/>
      <c r="D177" s="89"/>
      <c r="E177" s="89"/>
      <c r="F177" s="89"/>
      <c r="G177" s="81" t="s">
        <v>372</v>
      </c>
      <c r="H177" s="82"/>
      <c r="I177" s="82"/>
      <c r="J177" s="82"/>
      <c r="K177" s="82"/>
      <c r="L177" s="82"/>
      <c r="M177" s="82"/>
    </row>
    <row r="178" spans="1:13" ht="9.9" customHeight="1" x14ac:dyDescent="0.3">
      <c r="A178" s="76" t="s">
        <v>667</v>
      </c>
      <c r="B178" s="88" t="s">
        <v>372</v>
      </c>
      <c r="C178" s="86" t="s">
        <v>668</v>
      </c>
      <c r="D178" s="87"/>
      <c r="E178" s="87"/>
      <c r="F178" s="87"/>
      <c r="G178" s="87"/>
      <c r="H178" s="87"/>
      <c r="I178" s="77">
        <v>13515761.710000001</v>
      </c>
      <c r="J178" s="77">
        <v>91340.37</v>
      </c>
      <c r="K178" s="77">
        <v>48588.91</v>
      </c>
      <c r="L178" s="77">
        <v>13473010.25</v>
      </c>
      <c r="M178" s="77"/>
    </row>
    <row r="179" spans="1:13" ht="9.9" customHeight="1" x14ac:dyDescent="0.3">
      <c r="A179" s="76" t="s">
        <v>669</v>
      </c>
      <c r="B179" s="88" t="s">
        <v>372</v>
      </c>
      <c r="C179" s="89"/>
      <c r="D179" s="86" t="s">
        <v>670</v>
      </c>
      <c r="E179" s="87"/>
      <c r="F179" s="87"/>
      <c r="G179" s="87"/>
      <c r="H179" s="87"/>
      <c r="I179" s="77">
        <v>3861207.02</v>
      </c>
      <c r="J179" s="77">
        <v>91340.37</v>
      </c>
      <c r="K179" s="77">
        <v>48588.91</v>
      </c>
      <c r="L179" s="77">
        <v>3818455.56</v>
      </c>
      <c r="M179" s="77"/>
    </row>
    <row r="180" spans="1:13" ht="9.9" customHeight="1" x14ac:dyDescent="0.3">
      <c r="A180" s="76" t="s">
        <v>671</v>
      </c>
      <c r="B180" s="88" t="s">
        <v>372</v>
      </c>
      <c r="C180" s="89"/>
      <c r="D180" s="89"/>
      <c r="E180" s="86" t="s">
        <v>672</v>
      </c>
      <c r="F180" s="87"/>
      <c r="G180" s="87"/>
      <c r="H180" s="87"/>
      <c r="I180" s="77">
        <v>3457878.09</v>
      </c>
      <c r="J180" s="77">
        <v>66074.289999999994</v>
      </c>
      <c r="K180" s="77">
        <v>0</v>
      </c>
      <c r="L180" s="77">
        <v>3391803.8</v>
      </c>
      <c r="M180" s="77"/>
    </row>
    <row r="181" spans="1:13" ht="9.9" customHeight="1" x14ac:dyDescent="0.3">
      <c r="A181" s="76" t="s">
        <v>673</v>
      </c>
      <c r="B181" s="88" t="s">
        <v>372</v>
      </c>
      <c r="C181" s="89"/>
      <c r="D181" s="89"/>
      <c r="E181" s="89"/>
      <c r="F181" s="86" t="s">
        <v>672</v>
      </c>
      <c r="G181" s="87"/>
      <c r="H181" s="87"/>
      <c r="I181" s="77">
        <v>3457878.09</v>
      </c>
      <c r="J181" s="77">
        <v>66074.289999999994</v>
      </c>
      <c r="K181" s="77">
        <v>0</v>
      </c>
      <c r="L181" s="77">
        <v>3391803.8</v>
      </c>
      <c r="M181" s="77"/>
    </row>
    <row r="182" spans="1:13" ht="9.9" customHeight="1" x14ac:dyDescent="0.3">
      <c r="A182" s="78" t="s">
        <v>674</v>
      </c>
      <c r="B182" s="88" t="s">
        <v>372</v>
      </c>
      <c r="C182" s="89"/>
      <c r="D182" s="89"/>
      <c r="E182" s="89"/>
      <c r="F182" s="89"/>
      <c r="G182" s="90" t="s">
        <v>675</v>
      </c>
      <c r="H182" s="91"/>
      <c r="I182" s="79">
        <v>2254335.63</v>
      </c>
      <c r="J182" s="79">
        <v>62373.06</v>
      </c>
      <c r="K182" s="79">
        <v>0</v>
      </c>
      <c r="L182" s="79">
        <v>2191962.5699999998</v>
      </c>
      <c r="M182" s="79"/>
    </row>
    <row r="183" spans="1:13" ht="9.9" customHeight="1" x14ac:dyDescent="0.3">
      <c r="A183" s="78" t="s">
        <v>678</v>
      </c>
      <c r="B183" s="88" t="s">
        <v>372</v>
      </c>
      <c r="C183" s="89"/>
      <c r="D183" s="89"/>
      <c r="E183" s="89"/>
      <c r="F183" s="89"/>
      <c r="G183" s="90" t="s">
        <v>679</v>
      </c>
      <c r="H183" s="91"/>
      <c r="I183" s="79">
        <v>428429.29</v>
      </c>
      <c r="J183" s="79">
        <v>2693.58</v>
      </c>
      <c r="K183" s="79">
        <v>0</v>
      </c>
      <c r="L183" s="79">
        <v>425735.71</v>
      </c>
      <c r="M183" s="79"/>
    </row>
    <row r="184" spans="1:13" ht="9.9" customHeight="1" x14ac:dyDescent="0.3">
      <c r="A184" s="78" t="s">
        <v>680</v>
      </c>
      <c r="B184" s="88" t="s">
        <v>372</v>
      </c>
      <c r="C184" s="89"/>
      <c r="D184" s="89"/>
      <c r="E184" s="89"/>
      <c r="F184" s="89"/>
      <c r="G184" s="90" t="s">
        <v>681</v>
      </c>
      <c r="H184" s="91"/>
      <c r="I184" s="79">
        <v>52037.23</v>
      </c>
      <c r="J184" s="79">
        <v>1007.65</v>
      </c>
      <c r="K184" s="79">
        <v>0</v>
      </c>
      <c r="L184" s="79">
        <v>51029.58</v>
      </c>
      <c r="M184" s="79"/>
    </row>
    <row r="185" spans="1:13" ht="9.9" customHeight="1" x14ac:dyDescent="0.3">
      <c r="A185" s="78" t="s">
        <v>682</v>
      </c>
      <c r="B185" s="88" t="s">
        <v>372</v>
      </c>
      <c r="C185" s="89"/>
      <c r="D185" s="89"/>
      <c r="E185" s="89"/>
      <c r="F185" s="89"/>
      <c r="G185" s="90" t="s">
        <v>683</v>
      </c>
      <c r="H185" s="91"/>
      <c r="I185" s="79">
        <v>363075.94</v>
      </c>
      <c r="J185" s="79">
        <v>0</v>
      </c>
      <c r="K185" s="79">
        <v>0</v>
      </c>
      <c r="L185" s="79">
        <v>363075.94</v>
      </c>
      <c r="M185" s="79"/>
    </row>
    <row r="186" spans="1:13" ht="9.9" customHeight="1" x14ac:dyDescent="0.3">
      <c r="A186" s="78" t="s">
        <v>684</v>
      </c>
      <c r="B186" s="88" t="s">
        <v>372</v>
      </c>
      <c r="C186" s="89"/>
      <c r="D186" s="89"/>
      <c r="E186" s="89"/>
      <c r="F186" s="89"/>
      <c r="G186" s="90" t="s">
        <v>685</v>
      </c>
      <c r="H186" s="91"/>
      <c r="I186" s="79">
        <v>360000</v>
      </c>
      <c r="J186" s="79">
        <v>0</v>
      </c>
      <c r="K186" s="79">
        <v>0</v>
      </c>
      <c r="L186" s="79">
        <v>360000</v>
      </c>
      <c r="M186" s="79"/>
    </row>
    <row r="187" spans="1:13" ht="9.9" customHeight="1" x14ac:dyDescent="0.3">
      <c r="A187" s="80" t="s">
        <v>372</v>
      </c>
      <c r="B187" s="88" t="s">
        <v>372</v>
      </c>
      <c r="C187" s="89"/>
      <c r="D187" s="89"/>
      <c r="E187" s="89"/>
      <c r="F187" s="89"/>
      <c r="G187" s="81" t="s">
        <v>372</v>
      </c>
      <c r="H187" s="82"/>
      <c r="I187" s="82"/>
      <c r="J187" s="82"/>
      <c r="K187" s="82"/>
      <c r="L187" s="82"/>
      <c r="M187" s="82"/>
    </row>
    <row r="188" spans="1:13" ht="9.9" customHeight="1" x14ac:dyDescent="0.3">
      <c r="A188" s="76" t="s">
        <v>686</v>
      </c>
      <c r="B188" s="88" t="s">
        <v>372</v>
      </c>
      <c r="C188" s="89"/>
      <c r="D188" s="89"/>
      <c r="E188" s="86" t="s">
        <v>687</v>
      </c>
      <c r="F188" s="87"/>
      <c r="G188" s="87"/>
      <c r="H188" s="87"/>
      <c r="I188" s="77">
        <v>366334.6</v>
      </c>
      <c r="J188" s="77">
        <v>25266.080000000002</v>
      </c>
      <c r="K188" s="77">
        <v>0</v>
      </c>
      <c r="L188" s="77">
        <v>341068.52</v>
      </c>
      <c r="M188" s="77"/>
    </row>
    <row r="189" spans="1:13" ht="9.9" customHeight="1" x14ac:dyDescent="0.3">
      <c r="A189" s="76" t="s">
        <v>688</v>
      </c>
      <c r="B189" s="88" t="s">
        <v>372</v>
      </c>
      <c r="C189" s="89"/>
      <c r="D189" s="89"/>
      <c r="E189" s="89"/>
      <c r="F189" s="86" t="s">
        <v>687</v>
      </c>
      <c r="G189" s="87"/>
      <c r="H189" s="87"/>
      <c r="I189" s="77">
        <v>366334.6</v>
      </c>
      <c r="J189" s="77">
        <v>25266.080000000002</v>
      </c>
      <c r="K189" s="77">
        <v>0</v>
      </c>
      <c r="L189" s="77">
        <v>341068.52</v>
      </c>
      <c r="M189" s="77"/>
    </row>
    <row r="190" spans="1:13" ht="9.9" customHeight="1" x14ac:dyDescent="0.3">
      <c r="A190" s="78" t="s">
        <v>689</v>
      </c>
      <c r="B190" s="88" t="s">
        <v>372</v>
      </c>
      <c r="C190" s="89"/>
      <c r="D190" s="89"/>
      <c r="E190" s="89"/>
      <c r="F190" s="89"/>
      <c r="G190" s="90" t="s">
        <v>690</v>
      </c>
      <c r="H190" s="91"/>
      <c r="I190" s="79">
        <v>366334.6</v>
      </c>
      <c r="J190" s="79">
        <v>25266.080000000002</v>
      </c>
      <c r="K190" s="79">
        <v>0</v>
      </c>
      <c r="L190" s="79">
        <v>341068.52</v>
      </c>
      <c r="M190" s="79"/>
    </row>
    <row r="191" spans="1:13" ht="9.9" customHeight="1" x14ac:dyDescent="0.3">
      <c r="A191" s="80" t="s">
        <v>372</v>
      </c>
      <c r="B191" s="88" t="s">
        <v>372</v>
      </c>
      <c r="C191" s="89"/>
      <c r="D191" s="89"/>
      <c r="E191" s="89"/>
      <c r="F191" s="89"/>
      <c r="G191" s="81" t="s">
        <v>372</v>
      </c>
      <c r="H191" s="82"/>
      <c r="I191" s="82"/>
      <c r="J191" s="82"/>
      <c r="K191" s="82"/>
      <c r="L191" s="82"/>
      <c r="M191" s="82"/>
    </row>
    <row r="192" spans="1:13" ht="9.9" customHeight="1" x14ac:dyDescent="0.3">
      <c r="A192" s="76" t="s">
        <v>691</v>
      </c>
      <c r="B192" s="88" t="s">
        <v>372</v>
      </c>
      <c r="C192" s="89"/>
      <c r="D192" s="89"/>
      <c r="E192" s="86" t="s">
        <v>692</v>
      </c>
      <c r="F192" s="87"/>
      <c r="G192" s="87"/>
      <c r="H192" s="87"/>
      <c r="I192" s="77">
        <v>36994.33</v>
      </c>
      <c r="J192" s="77">
        <v>0</v>
      </c>
      <c r="K192" s="77">
        <v>48588.91</v>
      </c>
      <c r="L192" s="77">
        <v>85583.24</v>
      </c>
      <c r="M192" s="77"/>
    </row>
    <row r="193" spans="1:13" ht="9.9" customHeight="1" x14ac:dyDescent="0.3">
      <c r="A193" s="76" t="s">
        <v>693</v>
      </c>
      <c r="B193" s="88" t="s">
        <v>372</v>
      </c>
      <c r="C193" s="89"/>
      <c r="D193" s="89"/>
      <c r="E193" s="89"/>
      <c r="F193" s="86" t="s">
        <v>692</v>
      </c>
      <c r="G193" s="87"/>
      <c r="H193" s="87"/>
      <c r="I193" s="77">
        <v>36994.33</v>
      </c>
      <c r="J193" s="77">
        <v>0</v>
      </c>
      <c r="K193" s="77">
        <v>48588.91</v>
      </c>
      <c r="L193" s="77">
        <v>85583.24</v>
      </c>
      <c r="M193" s="77"/>
    </row>
    <row r="194" spans="1:13" ht="9.9" customHeight="1" x14ac:dyDescent="0.3">
      <c r="A194" s="78" t="s">
        <v>694</v>
      </c>
      <c r="B194" s="88" t="s">
        <v>372</v>
      </c>
      <c r="C194" s="89"/>
      <c r="D194" s="89"/>
      <c r="E194" s="89"/>
      <c r="F194" s="89"/>
      <c r="G194" s="90" t="s">
        <v>695</v>
      </c>
      <c r="H194" s="91"/>
      <c r="I194" s="79">
        <v>36994.33</v>
      </c>
      <c r="J194" s="79">
        <v>0</v>
      </c>
      <c r="K194" s="79">
        <v>48588.91</v>
      </c>
      <c r="L194" s="79">
        <v>85583.24</v>
      </c>
      <c r="M194" s="79"/>
    </row>
    <row r="195" spans="1:13" ht="9.9" customHeight="1" x14ac:dyDescent="0.3">
      <c r="A195" s="80" t="s">
        <v>372</v>
      </c>
      <c r="B195" s="88" t="s">
        <v>372</v>
      </c>
      <c r="C195" s="89"/>
      <c r="D195" s="89"/>
      <c r="E195" s="89"/>
      <c r="F195" s="89"/>
      <c r="G195" s="81" t="s">
        <v>372</v>
      </c>
      <c r="H195" s="82"/>
      <c r="I195" s="82"/>
      <c r="J195" s="82"/>
      <c r="K195" s="82"/>
      <c r="L195" s="82"/>
      <c r="M195" s="82"/>
    </row>
    <row r="196" spans="1:13" ht="9.9" customHeight="1" x14ac:dyDescent="0.3">
      <c r="A196" s="76" t="s">
        <v>696</v>
      </c>
      <c r="B196" s="88" t="s">
        <v>372</v>
      </c>
      <c r="C196" s="89"/>
      <c r="D196" s="86" t="s">
        <v>697</v>
      </c>
      <c r="E196" s="87"/>
      <c r="F196" s="87"/>
      <c r="G196" s="87"/>
      <c r="H196" s="87"/>
      <c r="I196" s="77">
        <v>9654554.6899999995</v>
      </c>
      <c r="J196" s="77">
        <v>0</v>
      </c>
      <c r="K196" s="77">
        <v>0</v>
      </c>
      <c r="L196" s="77">
        <v>9654554.6899999995</v>
      </c>
      <c r="M196" s="77"/>
    </row>
    <row r="197" spans="1:13" ht="9.9" customHeight="1" x14ac:dyDescent="0.3">
      <c r="A197" s="76" t="s">
        <v>698</v>
      </c>
      <c r="B197" s="88" t="s">
        <v>372</v>
      </c>
      <c r="C197" s="89"/>
      <c r="D197" s="89"/>
      <c r="E197" s="86" t="s">
        <v>697</v>
      </c>
      <c r="F197" s="87"/>
      <c r="G197" s="87"/>
      <c r="H197" s="87"/>
      <c r="I197" s="77">
        <v>9654554.6899999995</v>
      </c>
      <c r="J197" s="77">
        <v>0</v>
      </c>
      <c r="K197" s="77">
        <v>0</v>
      </c>
      <c r="L197" s="77">
        <v>9654554.6899999995</v>
      </c>
      <c r="M197" s="77"/>
    </row>
    <row r="198" spans="1:13" ht="9.9" customHeight="1" x14ac:dyDescent="0.3">
      <c r="A198" s="76" t="s">
        <v>699</v>
      </c>
      <c r="B198" s="88" t="s">
        <v>372</v>
      </c>
      <c r="C198" s="89"/>
      <c r="D198" s="89"/>
      <c r="E198" s="89"/>
      <c r="F198" s="86" t="s">
        <v>700</v>
      </c>
      <c r="G198" s="87"/>
      <c r="H198" s="87"/>
      <c r="I198" s="77">
        <v>9654554.6899999995</v>
      </c>
      <c r="J198" s="77">
        <v>0</v>
      </c>
      <c r="K198" s="77">
        <v>0</v>
      </c>
      <c r="L198" s="77">
        <v>9654554.6899999995</v>
      </c>
      <c r="M198" s="77"/>
    </row>
    <row r="199" spans="1:13" ht="9.9" customHeight="1" x14ac:dyDescent="0.3">
      <c r="A199" s="78" t="s">
        <v>701</v>
      </c>
      <c r="B199" s="88" t="s">
        <v>372</v>
      </c>
      <c r="C199" s="89"/>
      <c r="D199" s="89"/>
      <c r="E199" s="89"/>
      <c r="F199" s="89"/>
      <c r="G199" s="90" t="s">
        <v>463</v>
      </c>
      <c r="H199" s="91"/>
      <c r="I199" s="79">
        <v>29585</v>
      </c>
      <c r="J199" s="79">
        <v>0</v>
      </c>
      <c r="K199" s="79">
        <v>0</v>
      </c>
      <c r="L199" s="79">
        <v>29585</v>
      </c>
      <c r="M199" s="79"/>
    </row>
    <row r="200" spans="1:13" ht="9.9" customHeight="1" x14ac:dyDescent="0.3">
      <c r="A200" s="78" t="s">
        <v>702</v>
      </c>
      <c r="B200" s="88" t="s">
        <v>372</v>
      </c>
      <c r="C200" s="89"/>
      <c r="D200" s="89"/>
      <c r="E200" s="89"/>
      <c r="F200" s="89"/>
      <c r="G200" s="90" t="s">
        <v>588</v>
      </c>
      <c r="H200" s="91"/>
      <c r="I200" s="79">
        <v>1267564.69</v>
      </c>
      <c r="J200" s="79">
        <v>0</v>
      </c>
      <c r="K200" s="79">
        <v>0</v>
      </c>
      <c r="L200" s="79">
        <v>1267564.69</v>
      </c>
      <c r="M200" s="79"/>
    </row>
    <row r="201" spans="1:13" ht="9.9" customHeight="1" x14ac:dyDescent="0.3">
      <c r="A201" s="78" t="s">
        <v>703</v>
      </c>
      <c r="B201" s="88" t="s">
        <v>372</v>
      </c>
      <c r="C201" s="89"/>
      <c r="D201" s="89"/>
      <c r="E201" s="89"/>
      <c r="F201" s="89"/>
      <c r="G201" s="90" t="s">
        <v>590</v>
      </c>
      <c r="H201" s="91"/>
      <c r="I201" s="79">
        <v>35000</v>
      </c>
      <c r="J201" s="79">
        <v>0</v>
      </c>
      <c r="K201" s="79">
        <v>0</v>
      </c>
      <c r="L201" s="79">
        <v>35000</v>
      </c>
      <c r="M201" s="79"/>
    </row>
    <row r="202" spans="1:13" ht="9.9" customHeight="1" x14ac:dyDescent="0.3">
      <c r="A202" s="78" t="s">
        <v>704</v>
      </c>
      <c r="B202" s="88" t="s">
        <v>372</v>
      </c>
      <c r="C202" s="89"/>
      <c r="D202" s="89"/>
      <c r="E202" s="89"/>
      <c r="F202" s="89"/>
      <c r="G202" s="90" t="s">
        <v>592</v>
      </c>
      <c r="H202" s="91"/>
      <c r="I202" s="79">
        <v>150000</v>
      </c>
      <c r="J202" s="79">
        <v>0</v>
      </c>
      <c r="K202" s="79">
        <v>0</v>
      </c>
      <c r="L202" s="79">
        <v>150000</v>
      </c>
      <c r="M202" s="79"/>
    </row>
    <row r="203" spans="1:13" ht="9.9" customHeight="1" x14ac:dyDescent="0.3">
      <c r="A203" s="78" t="s">
        <v>705</v>
      </c>
      <c r="B203" s="88" t="s">
        <v>372</v>
      </c>
      <c r="C203" s="89"/>
      <c r="D203" s="89"/>
      <c r="E203" s="89"/>
      <c r="F203" s="89"/>
      <c r="G203" s="90" t="s">
        <v>594</v>
      </c>
      <c r="H203" s="91"/>
      <c r="I203" s="79">
        <v>8172405</v>
      </c>
      <c r="J203" s="79">
        <v>0</v>
      </c>
      <c r="K203" s="79">
        <v>0</v>
      </c>
      <c r="L203" s="79">
        <v>8172405</v>
      </c>
      <c r="M203" s="79"/>
    </row>
    <row r="204" spans="1:13" ht="9.75" customHeight="1" x14ac:dyDescent="0.3">
      <c r="A204" s="76" t="s">
        <v>372</v>
      </c>
      <c r="B204" s="88" t="s">
        <v>372</v>
      </c>
      <c r="C204" s="89"/>
      <c r="D204" s="77" t="s">
        <v>372</v>
      </c>
      <c r="E204" s="83"/>
      <c r="F204" s="83"/>
      <c r="G204" s="83"/>
      <c r="H204" s="83"/>
      <c r="I204" s="83"/>
      <c r="J204" s="83"/>
      <c r="K204" s="83"/>
      <c r="L204" s="83"/>
      <c r="M204" s="83"/>
    </row>
    <row r="205" spans="1:13" ht="9.9" customHeight="1" x14ac:dyDescent="0.3">
      <c r="A205" s="76" t="s">
        <v>706</v>
      </c>
      <c r="B205" s="86" t="s">
        <v>707</v>
      </c>
      <c r="C205" s="87"/>
      <c r="D205" s="87"/>
      <c r="E205" s="87"/>
      <c r="F205" s="87"/>
      <c r="G205" s="87"/>
      <c r="H205" s="87"/>
      <c r="I205" s="77">
        <v>1301225.58</v>
      </c>
      <c r="J205" s="77">
        <v>1564217.13</v>
      </c>
      <c r="K205" s="77">
        <v>551954.92000000004</v>
      </c>
      <c r="L205" s="77">
        <v>2313487.79</v>
      </c>
      <c r="M205" s="77">
        <f>J205-K205</f>
        <v>1012262.2099999998</v>
      </c>
    </row>
    <row r="206" spans="1:13" ht="9.9" customHeight="1" x14ac:dyDescent="0.3">
      <c r="A206" s="76" t="s">
        <v>708</v>
      </c>
      <c r="B206" s="88" t="s">
        <v>372</v>
      </c>
      <c r="C206" s="86" t="s">
        <v>709</v>
      </c>
      <c r="D206" s="87"/>
      <c r="E206" s="87"/>
      <c r="F206" s="87"/>
      <c r="G206" s="87"/>
      <c r="H206" s="87"/>
      <c r="I206" s="77">
        <v>920923.13</v>
      </c>
      <c r="J206" s="77">
        <v>1220445.08</v>
      </c>
      <c r="K206" s="77">
        <v>549945.56999999995</v>
      </c>
      <c r="L206" s="77">
        <v>1591422.64</v>
      </c>
      <c r="M206" s="77">
        <f t="shared" ref="M206:M226" si="0">J206-K206</f>
        <v>670499.51000000013</v>
      </c>
    </row>
    <row r="207" spans="1:13" ht="9.9" customHeight="1" x14ac:dyDescent="0.3">
      <c r="A207" s="76" t="s">
        <v>710</v>
      </c>
      <c r="B207" s="88" t="s">
        <v>372</v>
      </c>
      <c r="C207" s="89"/>
      <c r="D207" s="86" t="s">
        <v>711</v>
      </c>
      <c r="E207" s="87"/>
      <c r="F207" s="87"/>
      <c r="G207" s="87"/>
      <c r="H207" s="87"/>
      <c r="I207" s="77">
        <v>519977.33</v>
      </c>
      <c r="J207" s="77">
        <v>1097508.48</v>
      </c>
      <c r="K207" s="77">
        <v>549945.56999999995</v>
      </c>
      <c r="L207" s="77">
        <v>1067540.24</v>
      </c>
      <c r="M207" s="77">
        <f t="shared" si="0"/>
        <v>547562.91</v>
      </c>
    </row>
    <row r="208" spans="1:13" ht="9.9" customHeight="1" x14ac:dyDescent="0.3">
      <c r="A208" s="76" t="s">
        <v>712</v>
      </c>
      <c r="B208" s="88" t="s">
        <v>372</v>
      </c>
      <c r="C208" s="89"/>
      <c r="D208" s="89"/>
      <c r="E208" s="86" t="s">
        <v>713</v>
      </c>
      <c r="F208" s="87"/>
      <c r="G208" s="87"/>
      <c r="H208" s="87"/>
      <c r="I208" s="77">
        <v>10243.040000000001</v>
      </c>
      <c r="J208" s="77">
        <v>19985.740000000002</v>
      </c>
      <c r="K208" s="77">
        <v>6960.83</v>
      </c>
      <c r="L208" s="77">
        <v>23267.95</v>
      </c>
      <c r="M208" s="77">
        <f t="shared" si="0"/>
        <v>13024.910000000002</v>
      </c>
    </row>
    <row r="209" spans="1:13" ht="9.9" customHeight="1" x14ac:dyDescent="0.3">
      <c r="A209" s="76" t="s">
        <v>714</v>
      </c>
      <c r="B209" s="88" t="s">
        <v>372</v>
      </c>
      <c r="C209" s="89"/>
      <c r="D209" s="89"/>
      <c r="E209" s="89"/>
      <c r="F209" s="86" t="s">
        <v>715</v>
      </c>
      <c r="G209" s="87"/>
      <c r="H209" s="87"/>
      <c r="I209" s="77">
        <v>5547.16</v>
      </c>
      <c r="J209" s="77">
        <v>12506.5</v>
      </c>
      <c r="K209" s="77">
        <v>6960.83</v>
      </c>
      <c r="L209" s="77">
        <v>11092.83</v>
      </c>
      <c r="M209" s="77">
        <f t="shared" si="0"/>
        <v>5545.67</v>
      </c>
    </row>
    <row r="210" spans="1:13" ht="9.9" customHeight="1" x14ac:dyDescent="0.3">
      <c r="A210" s="78" t="s">
        <v>716</v>
      </c>
      <c r="B210" s="88" t="s">
        <v>372</v>
      </c>
      <c r="C210" s="89"/>
      <c r="D210" s="89"/>
      <c r="E210" s="89"/>
      <c r="F210" s="89"/>
      <c r="G210" s="90" t="s">
        <v>717</v>
      </c>
      <c r="H210" s="91"/>
      <c r="I210" s="79">
        <v>3363.01</v>
      </c>
      <c r="J210" s="79">
        <v>3363.01</v>
      </c>
      <c r="K210" s="79">
        <v>0</v>
      </c>
      <c r="L210" s="79">
        <v>6726.02</v>
      </c>
      <c r="M210" s="79">
        <f t="shared" si="0"/>
        <v>3363.01</v>
      </c>
    </row>
    <row r="211" spans="1:13" ht="9.9" customHeight="1" x14ac:dyDescent="0.3">
      <c r="A211" s="78" t="s">
        <v>718</v>
      </c>
      <c r="B211" s="88" t="s">
        <v>372</v>
      </c>
      <c r="C211" s="89"/>
      <c r="D211" s="89"/>
      <c r="E211" s="89"/>
      <c r="F211" s="89"/>
      <c r="G211" s="90" t="s">
        <v>719</v>
      </c>
      <c r="H211" s="91"/>
      <c r="I211" s="79">
        <v>507.73</v>
      </c>
      <c r="J211" s="79">
        <v>7087.39</v>
      </c>
      <c r="K211" s="79">
        <v>6581.15</v>
      </c>
      <c r="L211" s="79">
        <v>1013.97</v>
      </c>
      <c r="M211" s="79">
        <f t="shared" si="0"/>
        <v>506.24000000000069</v>
      </c>
    </row>
    <row r="212" spans="1:13" ht="9.9" customHeight="1" x14ac:dyDescent="0.3">
      <c r="A212" s="78" t="s">
        <v>720</v>
      </c>
      <c r="B212" s="88" t="s">
        <v>372</v>
      </c>
      <c r="C212" s="89"/>
      <c r="D212" s="89"/>
      <c r="E212" s="89"/>
      <c r="F212" s="89"/>
      <c r="G212" s="90" t="s">
        <v>721</v>
      </c>
      <c r="H212" s="91"/>
      <c r="I212" s="79">
        <v>379.68</v>
      </c>
      <c r="J212" s="79">
        <v>759.36</v>
      </c>
      <c r="K212" s="79">
        <v>379.68</v>
      </c>
      <c r="L212" s="79">
        <v>759.36</v>
      </c>
      <c r="M212" s="79">
        <f t="shared" si="0"/>
        <v>379.68</v>
      </c>
    </row>
    <row r="213" spans="1:13" ht="9.9" customHeight="1" x14ac:dyDescent="0.3">
      <c r="A213" s="78" t="s">
        <v>722</v>
      </c>
      <c r="B213" s="88" t="s">
        <v>372</v>
      </c>
      <c r="C213" s="89"/>
      <c r="D213" s="89"/>
      <c r="E213" s="89"/>
      <c r="F213" s="89"/>
      <c r="G213" s="90" t="s">
        <v>723</v>
      </c>
      <c r="H213" s="91"/>
      <c r="I213" s="79">
        <v>890.49</v>
      </c>
      <c r="J213" s="79">
        <v>890.49</v>
      </c>
      <c r="K213" s="79">
        <v>0</v>
      </c>
      <c r="L213" s="79">
        <v>1780.98</v>
      </c>
      <c r="M213" s="79">
        <f t="shared" si="0"/>
        <v>890.49</v>
      </c>
    </row>
    <row r="214" spans="1:13" ht="9.9" customHeight="1" x14ac:dyDescent="0.3">
      <c r="A214" s="78" t="s">
        <v>724</v>
      </c>
      <c r="B214" s="88" t="s">
        <v>372</v>
      </c>
      <c r="C214" s="89"/>
      <c r="D214" s="89"/>
      <c r="E214" s="89"/>
      <c r="F214" s="89"/>
      <c r="G214" s="90" t="s">
        <v>725</v>
      </c>
      <c r="H214" s="91"/>
      <c r="I214" s="79">
        <v>269.04000000000002</v>
      </c>
      <c r="J214" s="79">
        <v>269.04000000000002</v>
      </c>
      <c r="K214" s="79">
        <v>0</v>
      </c>
      <c r="L214" s="79">
        <v>538.08000000000004</v>
      </c>
      <c r="M214" s="79">
        <f t="shared" si="0"/>
        <v>269.04000000000002</v>
      </c>
    </row>
    <row r="215" spans="1:13" ht="9.9" customHeight="1" x14ac:dyDescent="0.3">
      <c r="A215" s="78" t="s">
        <v>726</v>
      </c>
      <c r="B215" s="88" t="s">
        <v>372</v>
      </c>
      <c r="C215" s="89"/>
      <c r="D215" s="89"/>
      <c r="E215" s="89"/>
      <c r="F215" s="89"/>
      <c r="G215" s="90" t="s">
        <v>727</v>
      </c>
      <c r="H215" s="91"/>
      <c r="I215" s="79">
        <v>33.630000000000003</v>
      </c>
      <c r="J215" s="79">
        <v>33.630000000000003</v>
      </c>
      <c r="K215" s="79">
        <v>0</v>
      </c>
      <c r="L215" s="79">
        <v>67.260000000000005</v>
      </c>
      <c r="M215" s="79">
        <f t="shared" si="0"/>
        <v>33.630000000000003</v>
      </c>
    </row>
    <row r="216" spans="1:13" ht="9.9" customHeight="1" x14ac:dyDescent="0.3">
      <c r="A216" s="78" t="s">
        <v>728</v>
      </c>
      <c r="B216" s="88" t="s">
        <v>372</v>
      </c>
      <c r="C216" s="89"/>
      <c r="D216" s="89"/>
      <c r="E216" s="89"/>
      <c r="F216" s="89"/>
      <c r="G216" s="90" t="s">
        <v>729</v>
      </c>
      <c r="H216" s="91"/>
      <c r="I216" s="79">
        <v>1.28</v>
      </c>
      <c r="J216" s="79">
        <v>1.28</v>
      </c>
      <c r="K216" s="79">
        <v>0</v>
      </c>
      <c r="L216" s="79">
        <v>2.56</v>
      </c>
      <c r="M216" s="79">
        <f t="shared" si="0"/>
        <v>1.28</v>
      </c>
    </row>
    <row r="217" spans="1:13" ht="9.9" customHeight="1" x14ac:dyDescent="0.3">
      <c r="A217" s="78" t="s">
        <v>730</v>
      </c>
      <c r="B217" s="88" t="s">
        <v>372</v>
      </c>
      <c r="C217" s="89"/>
      <c r="D217" s="89"/>
      <c r="E217" s="89"/>
      <c r="F217" s="89"/>
      <c r="G217" s="90" t="s">
        <v>731</v>
      </c>
      <c r="H217" s="91"/>
      <c r="I217" s="79">
        <v>102.3</v>
      </c>
      <c r="J217" s="79">
        <v>102.3</v>
      </c>
      <c r="K217" s="79">
        <v>0</v>
      </c>
      <c r="L217" s="79">
        <v>204.6</v>
      </c>
      <c r="M217" s="79">
        <f t="shared" si="0"/>
        <v>102.3</v>
      </c>
    </row>
    <row r="218" spans="1:13" ht="9.9" customHeight="1" x14ac:dyDescent="0.3">
      <c r="A218" s="80" t="s">
        <v>372</v>
      </c>
      <c r="B218" s="88" t="s">
        <v>372</v>
      </c>
      <c r="C218" s="89"/>
      <c r="D218" s="89"/>
      <c r="E218" s="89"/>
      <c r="F218" s="89"/>
      <c r="G218" s="81" t="s">
        <v>372</v>
      </c>
      <c r="H218" s="82"/>
      <c r="I218" s="82"/>
      <c r="J218" s="82"/>
      <c r="K218" s="82"/>
      <c r="L218" s="82"/>
      <c r="M218" s="82">
        <f t="shared" si="0"/>
        <v>0</v>
      </c>
    </row>
    <row r="219" spans="1:13" ht="9.9" customHeight="1" x14ac:dyDescent="0.3">
      <c r="A219" s="76" t="s">
        <v>732</v>
      </c>
      <c r="B219" s="88" t="s">
        <v>372</v>
      </c>
      <c r="C219" s="89"/>
      <c r="D219" s="89"/>
      <c r="E219" s="89"/>
      <c r="F219" s="86" t="s">
        <v>733</v>
      </c>
      <c r="G219" s="87"/>
      <c r="H219" s="87"/>
      <c r="I219" s="77">
        <v>4695.88</v>
      </c>
      <c r="J219" s="77">
        <v>7479.24</v>
      </c>
      <c r="K219" s="77">
        <v>0</v>
      </c>
      <c r="L219" s="77">
        <v>12175.12</v>
      </c>
      <c r="M219" s="77">
        <f t="shared" si="0"/>
        <v>7479.24</v>
      </c>
    </row>
    <row r="220" spans="1:13" ht="9.9" customHeight="1" x14ac:dyDescent="0.3">
      <c r="A220" s="78" t="s">
        <v>734</v>
      </c>
      <c r="B220" s="88" t="s">
        <v>372</v>
      </c>
      <c r="C220" s="89"/>
      <c r="D220" s="89"/>
      <c r="E220" s="89"/>
      <c r="F220" s="89"/>
      <c r="G220" s="90" t="s">
        <v>717</v>
      </c>
      <c r="H220" s="91"/>
      <c r="I220" s="79">
        <v>3587.73</v>
      </c>
      <c r="J220" s="79">
        <v>3587.73</v>
      </c>
      <c r="K220" s="79">
        <v>0</v>
      </c>
      <c r="L220" s="79">
        <v>7175.46</v>
      </c>
      <c r="M220" s="79">
        <f t="shared" si="0"/>
        <v>3587.73</v>
      </c>
    </row>
    <row r="221" spans="1:13" ht="9.9" customHeight="1" x14ac:dyDescent="0.3">
      <c r="A221" s="78" t="s">
        <v>735</v>
      </c>
      <c r="B221" s="88" t="s">
        <v>372</v>
      </c>
      <c r="C221" s="89"/>
      <c r="D221" s="89"/>
      <c r="E221" s="89"/>
      <c r="F221" s="89"/>
      <c r="G221" s="90" t="s">
        <v>719</v>
      </c>
      <c r="H221" s="91"/>
      <c r="I221" s="79">
        <v>0</v>
      </c>
      <c r="J221" s="79">
        <v>2041.02</v>
      </c>
      <c r="K221" s="79">
        <v>0</v>
      </c>
      <c r="L221" s="79">
        <v>2041.02</v>
      </c>
      <c r="M221" s="79">
        <f t="shared" si="0"/>
        <v>2041.02</v>
      </c>
    </row>
    <row r="222" spans="1:13" ht="9.9" customHeight="1" x14ac:dyDescent="0.3">
      <c r="A222" s="78" t="s">
        <v>736</v>
      </c>
      <c r="B222" s="88" t="s">
        <v>372</v>
      </c>
      <c r="C222" s="89"/>
      <c r="D222" s="89"/>
      <c r="E222" s="89"/>
      <c r="F222" s="89"/>
      <c r="G222" s="90" t="s">
        <v>721</v>
      </c>
      <c r="H222" s="91"/>
      <c r="I222" s="79">
        <v>0</v>
      </c>
      <c r="J222" s="79">
        <v>742.34</v>
      </c>
      <c r="K222" s="79">
        <v>0</v>
      </c>
      <c r="L222" s="79">
        <v>742.34</v>
      </c>
      <c r="M222" s="79">
        <f t="shared" si="0"/>
        <v>742.34</v>
      </c>
    </row>
    <row r="223" spans="1:13" ht="9.9" customHeight="1" x14ac:dyDescent="0.3">
      <c r="A223" s="78" t="s">
        <v>737</v>
      </c>
      <c r="B223" s="88" t="s">
        <v>372</v>
      </c>
      <c r="C223" s="89"/>
      <c r="D223" s="89"/>
      <c r="E223" s="89"/>
      <c r="F223" s="89"/>
      <c r="G223" s="90" t="s">
        <v>723</v>
      </c>
      <c r="H223" s="91"/>
      <c r="I223" s="79">
        <v>717.55</v>
      </c>
      <c r="J223" s="79">
        <v>717.55</v>
      </c>
      <c r="K223" s="79">
        <v>0</v>
      </c>
      <c r="L223" s="79">
        <v>1435.1</v>
      </c>
      <c r="M223" s="79">
        <f t="shared" si="0"/>
        <v>717.55</v>
      </c>
    </row>
    <row r="224" spans="1:13" ht="9.9" customHeight="1" x14ac:dyDescent="0.3">
      <c r="A224" s="78" t="s">
        <v>738</v>
      </c>
      <c r="B224" s="88" t="s">
        <v>372</v>
      </c>
      <c r="C224" s="89"/>
      <c r="D224" s="89"/>
      <c r="E224" s="89"/>
      <c r="F224" s="89"/>
      <c r="G224" s="90" t="s">
        <v>725</v>
      </c>
      <c r="H224" s="91"/>
      <c r="I224" s="79">
        <v>287.02</v>
      </c>
      <c r="J224" s="79">
        <v>287.02</v>
      </c>
      <c r="K224" s="79">
        <v>0</v>
      </c>
      <c r="L224" s="79">
        <v>574.04</v>
      </c>
      <c r="M224" s="79">
        <f t="shared" si="0"/>
        <v>287.02</v>
      </c>
    </row>
    <row r="225" spans="1:13" ht="9.9" customHeight="1" x14ac:dyDescent="0.3">
      <c r="A225" s="78" t="s">
        <v>739</v>
      </c>
      <c r="B225" s="88" t="s">
        <v>372</v>
      </c>
      <c r="C225" s="89"/>
      <c r="D225" s="89"/>
      <c r="E225" s="89"/>
      <c r="F225" s="89"/>
      <c r="G225" s="90" t="s">
        <v>729</v>
      </c>
      <c r="H225" s="91"/>
      <c r="I225" s="79">
        <v>1.28</v>
      </c>
      <c r="J225" s="79">
        <v>1.28</v>
      </c>
      <c r="K225" s="79">
        <v>0</v>
      </c>
      <c r="L225" s="79">
        <v>2.56</v>
      </c>
      <c r="M225" s="79">
        <f t="shared" si="0"/>
        <v>1.28</v>
      </c>
    </row>
    <row r="226" spans="1:13" ht="9.9" customHeight="1" x14ac:dyDescent="0.3">
      <c r="A226" s="78" t="s">
        <v>740</v>
      </c>
      <c r="B226" s="88" t="s">
        <v>372</v>
      </c>
      <c r="C226" s="89"/>
      <c r="D226" s="89"/>
      <c r="E226" s="89"/>
      <c r="F226" s="89"/>
      <c r="G226" s="90" t="s">
        <v>731</v>
      </c>
      <c r="H226" s="91"/>
      <c r="I226" s="79">
        <v>102.3</v>
      </c>
      <c r="J226" s="79">
        <v>102.3</v>
      </c>
      <c r="K226" s="79">
        <v>0</v>
      </c>
      <c r="L226" s="79">
        <v>204.6</v>
      </c>
      <c r="M226" s="79">
        <f t="shared" si="0"/>
        <v>102.3</v>
      </c>
    </row>
    <row r="227" spans="1:13" ht="9.9" customHeight="1" x14ac:dyDescent="0.3">
      <c r="A227" s="80" t="s">
        <v>372</v>
      </c>
      <c r="B227" s="88" t="s">
        <v>372</v>
      </c>
      <c r="C227" s="89"/>
      <c r="D227" s="89"/>
      <c r="E227" s="89"/>
      <c r="F227" s="89"/>
      <c r="G227" s="81" t="s">
        <v>372</v>
      </c>
      <c r="H227" s="82"/>
      <c r="I227" s="82"/>
      <c r="J227" s="82"/>
      <c r="K227" s="82"/>
      <c r="L227" s="82"/>
      <c r="M227" s="82"/>
    </row>
    <row r="228" spans="1:13" ht="9.9" customHeight="1" x14ac:dyDescent="0.3">
      <c r="A228" s="76" t="s">
        <v>741</v>
      </c>
      <c r="B228" s="88" t="s">
        <v>372</v>
      </c>
      <c r="C228" s="89"/>
      <c r="D228" s="89"/>
      <c r="E228" s="86" t="s">
        <v>742</v>
      </c>
      <c r="F228" s="87"/>
      <c r="G228" s="87"/>
      <c r="H228" s="87"/>
      <c r="I228" s="77">
        <v>447377.28</v>
      </c>
      <c r="J228" s="77">
        <v>1018695.25</v>
      </c>
      <c r="K228" s="77">
        <v>542047.87</v>
      </c>
      <c r="L228" s="77">
        <v>924024.66</v>
      </c>
      <c r="M228" s="77">
        <f t="shared" ref="M228:M241" si="1">J228-K228</f>
        <v>476647.38</v>
      </c>
    </row>
    <row r="229" spans="1:13" ht="9.9" customHeight="1" x14ac:dyDescent="0.3">
      <c r="A229" s="76" t="s">
        <v>743</v>
      </c>
      <c r="B229" s="88" t="s">
        <v>372</v>
      </c>
      <c r="C229" s="89"/>
      <c r="D229" s="89"/>
      <c r="E229" s="89"/>
      <c r="F229" s="86" t="s">
        <v>715</v>
      </c>
      <c r="G229" s="87"/>
      <c r="H229" s="87"/>
      <c r="I229" s="77">
        <v>114996.66</v>
      </c>
      <c r="J229" s="77">
        <v>261510.99</v>
      </c>
      <c r="K229" s="77">
        <v>150020.68</v>
      </c>
      <c r="L229" s="77">
        <v>226486.97</v>
      </c>
      <c r="M229" s="77">
        <f t="shared" si="1"/>
        <v>111490.31</v>
      </c>
    </row>
    <row r="230" spans="1:13" ht="9.9" customHeight="1" x14ac:dyDescent="0.3">
      <c r="A230" s="78" t="s">
        <v>744</v>
      </c>
      <c r="B230" s="88" t="s">
        <v>372</v>
      </c>
      <c r="C230" s="89"/>
      <c r="D230" s="89"/>
      <c r="E230" s="89"/>
      <c r="F230" s="89"/>
      <c r="G230" s="90" t="s">
        <v>717</v>
      </c>
      <c r="H230" s="91"/>
      <c r="I230" s="79">
        <v>65091.11</v>
      </c>
      <c r="J230" s="79">
        <v>57856.78</v>
      </c>
      <c r="K230" s="79">
        <v>5</v>
      </c>
      <c r="L230" s="79">
        <v>122942.89</v>
      </c>
      <c r="M230" s="79">
        <f t="shared" si="1"/>
        <v>57851.78</v>
      </c>
    </row>
    <row r="231" spans="1:13" ht="9.9" customHeight="1" x14ac:dyDescent="0.3">
      <c r="A231" s="78" t="s">
        <v>745</v>
      </c>
      <c r="B231" s="88" t="s">
        <v>372</v>
      </c>
      <c r="C231" s="89"/>
      <c r="D231" s="89"/>
      <c r="E231" s="89"/>
      <c r="F231" s="89"/>
      <c r="G231" s="90" t="s">
        <v>719</v>
      </c>
      <c r="H231" s="91"/>
      <c r="I231" s="79">
        <v>9825.25</v>
      </c>
      <c r="J231" s="79">
        <v>140406.37</v>
      </c>
      <c r="K231" s="79">
        <v>140841.29999999999</v>
      </c>
      <c r="L231" s="79">
        <v>9390.32</v>
      </c>
      <c r="M231" s="79">
        <f t="shared" si="1"/>
        <v>-434.92999999999302</v>
      </c>
    </row>
    <row r="232" spans="1:13" ht="9.9" customHeight="1" x14ac:dyDescent="0.3">
      <c r="A232" s="78" t="s">
        <v>746</v>
      </c>
      <c r="B232" s="88" t="s">
        <v>372</v>
      </c>
      <c r="C232" s="89"/>
      <c r="D232" s="89"/>
      <c r="E232" s="89"/>
      <c r="F232" s="89"/>
      <c r="G232" s="90" t="s">
        <v>721</v>
      </c>
      <c r="H232" s="91"/>
      <c r="I232" s="79">
        <v>7344.66</v>
      </c>
      <c r="J232" s="79">
        <v>14733.05</v>
      </c>
      <c r="K232" s="79">
        <v>7344.66</v>
      </c>
      <c r="L232" s="79">
        <v>14733.05</v>
      </c>
      <c r="M232" s="79">
        <f t="shared" si="1"/>
        <v>7388.3899999999994</v>
      </c>
    </row>
    <row r="233" spans="1:13" ht="9.9" customHeight="1" x14ac:dyDescent="0.3">
      <c r="A233" s="78" t="s">
        <v>747</v>
      </c>
      <c r="B233" s="88" t="s">
        <v>372</v>
      </c>
      <c r="C233" s="89"/>
      <c r="D233" s="89"/>
      <c r="E233" s="89"/>
      <c r="F233" s="89"/>
      <c r="G233" s="90" t="s">
        <v>748</v>
      </c>
      <c r="H233" s="91"/>
      <c r="I233" s="79">
        <v>0</v>
      </c>
      <c r="J233" s="79">
        <v>2810.43</v>
      </c>
      <c r="K233" s="79">
        <v>0</v>
      </c>
      <c r="L233" s="79">
        <v>2810.43</v>
      </c>
      <c r="M233" s="79">
        <f t="shared" si="1"/>
        <v>2810.43</v>
      </c>
    </row>
    <row r="234" spans="1:13" ht="9.9" customHeight="1" x14ac:dyDescent="0.3">
      <c r="A234" s="78" t="s">
        <v>749</v>
      </c>
      <c r="B234" s="88" t="s">
        <v>372</v>
      </c>
      <c r="C234" s="89"/>
      <c r="D234" s="89"/>
      <c r="E234" s="89"/>
      <c r="F234" s="89"/>
      <c r="G234" s="90" t="s">
        <v>723</v>
      </c>
      <c r="H234" s="91"/>
      <c r="I234" s="79">
        <v>17235.62</v>
      </c>
      <c r="J234" s="79">
        <v>17955.39</v>
      </c>
      <c r="K234" s="79">
        <v>0</v>
      </c>
      <c r="L234" s="79">
        <v>35191.01</v>
      </c>
      <c r="M234" s="79">
        <f t="shared" si="1"/>
        <v>17955.39</v>
      </c>
    </row>
    <row r="235" spans="1:13" ht="9.9" customHeight="1" x14ac:dyDescent="0.3">
      <c r="A235" s="78" t="s">
        <v>750</v>
      </c>
      <c r="B235" s="88" t="s">
        <v>372</v>
      </c>
      <c r="C235" s="89"/>
      <c r="D235" s="89"/>
      <c r="E235" s="89"/>
      <c r="F235" s="89"/>
      <c r="G235" s="90" t="s">
        <v>725</v>
      </c>
      <c r="H235" s="91"/>
      <c r="I235" s="79">
        <v>5158.1000000000004</v>
      </c>
      <c r="J235" s="79">
        <v>8416.43</v>
      </c>
      <c r="K235" s="79">
        <v>0</v>
      </c>
      <c r="L235" s="79">
        <v>13574.53</v>
      </c>
      <c r="M235" s="79">
        <f t="shared" si="1"/>
        <v>8416.43</v>
      </c>
    </row>
    <row r="236" spans="1:13" ht="9.9" customHeight="1" x14ac:dyDescent="0.3">
      <c r="A236" s="78" t="s">
        <v>751</v>
      </c>
      <c r="B236" s="88" t="s">
        <v>372</v>
      </c>
      <c r="C236" s="89"/>
      <c r="D236" s="89"/>
      <c r="E236" s="89"/>
      <c r="F236" s="89"/>
      <c r="G236" s="90" t="s">
        <v>727</v>
      </c>
      <c r="H236" s="91"/>
      <c r="I236" s="79">
        <v>650.91</v>
      </c>
      <c r="J236" s="79">
        <v>666.18</v>
      </c>
      <c r="K236" s="79">
        <v>0</v>
      </c>
      <c r="L236" s="79">
        <v>1317.09</v>
      </c>
      <c r="M236" s="79">
        <f t="shared" si="1"/>
        <v>666.18</v>
      </c>
    </row>
    <row r="237" spans="1:13" ht="9.9" customHeight="1" x14ac:dyDescent="0.3">
      <c r="A237" s="78" t="s">
        <v>752</v>
      </c>
      <c r="B237" s="88" t="s">
        <v>372</v>
      </c>
      <c r="C237" s="89"/>
      <c r="D237" s="89"/>
      <c r="E237" s="89"/>
      <c r="F237" s="89"/>
      <c r="G237" s="90" t="s">
        <v>753</v>
      </c>
      <c r="H237" s="91"/>
      <c r="I237" s="79">
        <v>-1241.9100000000001</v>
      </c>
      <c r="J237" s="79">
        <v>7016.85</v>
      </c>
      <c r="K237" s="79">
        <v>734.1</v>
      </c>
      <c r="L237" s="79">
        <v>5040.84</v>
      </c>
      <c r="M237" s="79">
        <f t="shared" si="1"/>
        <v>6282.75</v>
      </c>
    </row>
    <row r="238" spans="1:13" ht="9.9" customHeight="1" x14ac:dyDescent="0.3">
      <c r="A238" s="78" t="s">
        <v>754</v>
      </c>
      <c r="B238" s="88" t="s">
        <v>372</v>
      </c>
      <c r="C238" s="89"/>
      <c r="D238" s="89"/>
      <c r="E238" s="89"/>
      <c r="F238" s="89"/>
      <c r="G238" s="90" t="s">
        <v>729</v>
      </c>
      <c r="H238" s="91"/>
      <c r="I238" s="79">
        <v>128.1</v>
      </c>
      <c r="J238" s="79">
        <v>128.1</v>
      </c>
      <c r="K238" s="79">
        <v>0</v>
      </c>
      <c r="L238" s="79">
        <v>256.2</v>
      </c>
      <c r="M238" s="79">
        <f t="shared" si="1"/>
        <v>128.1</v>
      </c>
    </row>
    <row r="239" spans="1:13" ht="9.9" customHeight="1" x14ac:dyDescent="0.3">
      <c r="A239" s="78" t="s">
        <v>755</v>
      </c>
      <c r="B239" s="88" t="s">
        <v>372</v>
      </c>
      <c r="C239" s="89"/>
      <c r="D239" s="89"/>
      <c r="E239" s="89"/>
      <c r="F239" s="89"/>
      <c r="G239" s="90" t="s">
        <v>731</v>
      </c>
      <c r="H239" s="91"/>
      <c r="I239" s="79">
        <v>8862</v>
      </c>
      <c r="J239" s="79">
        <v>8738</v>
      </c>
      <c r="K239" s="79">
        <v>279</v>
      </c>
      <c r="L239" s="79">
        <v>17321</v>
      </c>
      <c r="M239" s="79">
        <f t="shared" si="1"/>
        <v>8459</v>
      </c>
    </row>
    <row r="240" spans="1:13" ht="9.9" customHeight="1" x14ac:dyDescent="0.3">
      <c r="A240" s="78" t="s">
        <v>756</v>
      </c>
      <c r="B240" s="88" t="s">
        <v>372</v>
      </c>
      <c r="C240" s="89"/>
      <c r="D240" s="89"/>
      <c r="E240" s="89"/>
      <c r="F240" s="89"/>
      <c r="G240" s="90" t="s">
        <v>757</v>
      </c>
      <c r="H240" s="91"/>
      <c r="I240" s="79">
        <v>1668.82</v>
      </c>
      <c r="J240" s="79">
        <v>2509.41</v>
      </c>
      <c r="K240" s="79">
        <v>816.62</v>
      </c>
      <c r="L240" s="79">
        <v>3361.61</v>
      </c>
      <c r="M240" s="79">
        <f t="shared" si="1"/>
        <v>1692.79</v>
      </c>
    </row>
    <row r="241" spans="1:13" ht="9.9" customHeight="1" x14ac:dyDescent="0.3">
      <c r="A241" s="78" t="s">
        <v>758</v>
      </c>
      <c r="B241" s="88" t="s">
        <v>372</v>
      </c>
      <c r="C241" s="89"/>
      <c r="D241" s="89"/>
      <c r="E241" s="89"/>
      <c r="F241" s="89"/>
      <c r="G241" s="90" t="s">
        <v>759</v>
      </c>
      <c r="H241" s="91"/>
      <c r="I241" s="79">
        <v>274</v>
      </c>
      <c r="J241" s="79">
        <v>274</v>
      </c>
      <c r="K241" s="79">
        <v>0</v>
      </c>
      <c r="L241" s="79">
        <v>548</v>
      </c>
      <c r="M241" s="79">
        <f t="shared" si="1"/>
        <v>274</v>
      </c>
    </row>
    <row r="242" spans="1:13" ht="9.9" customHeight="1" x14ac:dyDescent="0.3">
      <c r="A242" s="80" t="s">
        <v>372</v>
      </c>
      <c r="B242" s="88" t="s">
        <v>372</v>
      </c>
      <c r="C242" s="89"/>
      <c r="D242" s="89"/>
      <c r="E242" s="89"/>
      <c r="F242" s="89"/>
      <c r="G242" s="81" t="s">
        <v>372</v>
      </c>
      <c r="H242" s="82"/>
      <c r="I242" s="82"/>
      <c r="J242" s="82"/>
      <c r="K242" s="82"/>
      <c r="L242" s="82"/>
      <c r="M242" s="82"/>
    </row>
    <row r="243" spans="1:13" ht="9.9" customHeight="1" x14ac:dyDescent="0.3">
      <c r="A243" s="76" t="s">
        <v>760</v>
      </c>
      <c r="B243" s="88" t="s">
        <v>372</v>
      </c>
      <c r="C243" s="89"/>
      <c r="D243" s="89"/>
      <c r="E243" s="89"/>
      <c r="F243" s="86" t="s">
        <v>733</v>
      </c>
      <c r="G243" s="87"/>
      <c r="H243" s="87"/>
      <c r="I243" s="77">
        <v>332380.62</v>
      </c>
      <c r="J243" s="77">
        <v>757184.26</v>
      </c>
      <c r="K243" s="77">
        <v>392027.19</v>
      </c>
      <c r="L243" s="77">
        <v>697537.69</v>
      </c>
      <c r="M243" s="77">
        <f t="shared" ref="M243:M254" si="2">J243-K243</f>
        <v>365157.07</v>
      </c>
    </row>
    <row r="244" spans="1:13" ht="9.9" customHeight="1" x14ac:dyDescent="0.3">
      <c r="A244" s="78" t="s">
        <v>761</v>
      </c>
      <c r="B244" s="88" t="s">
        <v>372</v>
      </c>
      <c r="C244" s="89"/>
      <c r="D244" s="89"/>
      <c r="E244" s="89"/>
      <c r="F244" s="89"/>
      <c r="G244" s="90" t="s">
        <v>717</v>
      </c>
      <c r="H244" s="91"/>
      <c r="I244" s="79">
        <v>175078.56</v>
      </c>
      <c r="J244" s="79">
        <v>173248.51</v>
      </c>
      <c r="K244" s="79">
        <v>5</v>
      </c>
      <c r="L244" s="79">
        <v>348322.07</v>
      </c>
      <c r="M244" s="79">
        <f t="shared" si="2"/>
        <v>173243.51</v>
      </c>
    </row>
    <row r="245" spans="1:13" ht="9.9" customHeight="1" x14ac:dyDescent="0.3">
      <c r="A245" s="78" t="s">
        <v>762</v>
      </c>
      <c r="B245" s="88" t="s">
        <v>372</v>
      </c>
      <c r="C245" s="89"/>
      <c r="D245" s="89"/>
      <c r="E245" s="89"/>
      <c r="F245" s="89"/>
      <c r="G245" s="90" t="s">
        <v>719</v>
      </c>
      <c r="H245" s="91"/>
      <c r="I245" s="79">
        <v>30651.200000000001</v>
      </c>
      <c r="J245" s="79">
        <v>377493.23</v>
      </c>
      <c r="K245" s="79">
        <v>361771.18</v>
      </c>
      <c r="L245" s="79">
        <v>46373.25</v>
      </c>
      <c r="M245" s="79">
        <f t="shared" si="2"/>
        <v>15722.049999999988</v>
      </c>
    </row>
    <row r="246" spans="1:13" ht="9.9" customHeight="1" x14ac:dyDescent="0.3">
      <c r="A246" s="78" t="s">
        <v>763</v>
      </c>
      <c r="B246" s="88" t="s">
        <v>372</v>
      </c>
      <c r="C246" s="89"/>
      <c r="D246" s="89"/>
      <c r="E246" s="89"/>
      <c r="F246" s="89"/>
      <c r="G246" s="90" t="s">
        <v>721</v>
      </c>
      <c r="H246" s="91"/>
      <c r="I246" s="79">
        <v>20825.66</v>
      </c>
      <c r="J246" s="79">
        <v>41486.42</v>
      </c>
      <c r="K246" s="79">
        <v>20825.66</v>
      </c>
      <c r="L246" s="79">
        <v>41486.42</v>
      </c>
      <c r="M246" s="79">
        <f t="shared" si="2"/>
        <v>20660.759999999998</v>
      </c>
    </row>
    <row r="247" spans="1:13" ht="9.9" customHeight="1" x14ac:dyDescent="0.3">
      <c r="A247" s="78" t="s">
        <v>767</v>
      </c>
      <c r="B247" s="88" t="s">
        <v>372</v>
      </c>
      <c r="C247" s="89"/>
      <c r="D247" s="89"/>
      <c r="E247" s="89"/>
      <c r="F247" s="89"/>
      <c r="G247" s="90" t="s">
        <v>723</v>
      </c>
      <c r="H247" s="91"/>
      <c r="I247" s="79">
        <v>48287.22</v>
      </c>
      <c r="J247" s="79">
        <v>51025.31</v>
      </c>
      <c r="K247" s="79">
        <v>0</v>
      </c>
      <c r="L247" s="79">
        <v>99312.53</v>
      </c>
      <c r="M247" s="79">
        <f t="shared" si="2"/>
        <v>51025.31</v>
      </c>
    </row>
    <row r="248" spans="1:13" ht="9.9" customHeight="1" x14ac:dyDescent="0.3">
      <c r="A248" s="78" t="s">
        <v>768</v>
      </c>
      <c r="B248" s="88" t="s">
        <v>372</v>
      </c>
      <c r="C248" s="89"/>
      <c r="D248" s="89"/>
      <c r="E248" s="89"/>
      <c r="F248" s="89"/>
      <c r="G248" s="90" t="s">
        <v>725</v>
      </c>
      <c r="H248" s="91"/>
      <c r="I248" s="79">
        <v>14916.95</v>
      </c>
      <c r="J248" s="79">
        <v>14913.91</v>
      </c>
      <c r="K248" s="79">
        <v>0</v>
      </c>
      <c r="L248" s="79">
        <v>29830.86</v>
      </c>
      <c r="M248" s="79">
        <f t="shared" si="2"/>
        <v>14913.91</v>
      </c>
    </row>
    <row r="249" spans="1:13" ht="9.9" customHeight="1" x14ac:dyDescent="0.3">
      <c r="A249" s="78" t="s">
        <v>769</v>
      </c>
      <c r="B249" s="88" t="s">
        <v>372</v>
      </c>
      <c r="C249" s="89"/>
      <c r="D249" s="89"/>
      <c r="E249" s="89"/>
      <c r="F249" s="89"/>
      <c r="G249" s="90" t="s">
        <v>727</v>
      </c>
      <c r="H249" s="91"/>
      <c r="I249" s="79">
        <v>1868.74</v>
      </c>
      <c r="J249" s="79">
        <v>1867.97</v>
      </c>
      <c r="K249" s="79">
        <v>0</v>
      </c>
      <c r="L249" s="79">
        <v>3736.71</v>
      </c>
      <c r="M249" s="79">
        <f t="shared" si="2"/>
        <v>1867.97</v>
      </c>
    </row>
    <row r="250" spans="1:13" ht="9.9" customHeight="1" x14ac:dyDescent="0.3">
      <c r="A250" s="78" t="s">
        <v>770</v>
      </c>
      <c r="B250" s="88" t="s">
        <v>372</v>
      </c>
      <c r="C250" s="89"/>
      <c r="D250" s="89"/>
      <c r="E250" s="89"/>
      <c r="F250" s="89"/>
      <c r="G250" s="90" t="s">
        <v>753</v>
      </c>
      <c r="H250" s="91"/>
      <c r="I250" s="79">
        <v>-8861.8799999999992</v>
      </c>
      <c r="J250" s="79">
        <v>40057.410000000003</v>
      </c>
      <c r="K250" s="79">
        <v>4028.19</v>
      </c>
      <c r="L250" s="79">
        <v>27167.34</v>
      </c>
      <c r="M250" s="79">
        <f t="shared" si="2"/>
        <v>36029.22</v>
      </c>
    </row>
    <row r="251" spans="1:13" ht="9.9" customHeight="1" x14ac:dyDescent="0.3">
      <c r="A251" s="78" t="s">
        <v>771</v>
      </c>
      <c r="B251" s="88" t="s">
        <v>372</v>
      </c>
      <c r="C251" s="89"/>
      <c r="D251" s="89"/>
      <c r="E251" s="89"/>
      <c r="F251" s="89"/>
      <c r="G251" s="90" t="s">
        <v>729</v>
      </c>
      <c r="H251" s="91"/>
      <c r="I251" s="79">
        <v>520.94000000000005</v>
      </c>
      <c r="J251" s="79">
        <v>597.80999999999995</v>
      </c>
      <c r="K251" s="79">
        <v>0</v>
      </c>
      <c r="L251" s="79">
        <v>1118.75</v>
      </c>
      <c r="M251" s="79">
        <f t="shared" si="2"/>
        <v>597.80999999999995</v>
      </c>
    </row>
    <row r="252" spans="1:13" ht="9.9" customHeight="1" x14ac:dyDescent="0.3">
      <c r="A252" s="78" t="s">
        <v>772</v>
      </c>
      <c r="B252" s="88" t="s">
        <v>372</v>
      </c>
      <c r="C252" s="89"/>
      <c r="D252" s="89"/>
      <c r="E252" s="89"/>
      <c r="F252" s="89"/>
      <c r="G252" s="90" t="s">
        <v>731</v>
      </c>
      <c r="H252" s="91"/>
      <c r="I252" s="79">
        <v>38236.050000000003</v>
      </c>
      <c r="J252" s="79">
        <v>37029.33</v>
      </c>
      <c r="K252" s="79">
        <v>0</v>
      </c>
      <c r="L252" s="79">
        <v>75265.38</v>
      </c>
      <c r="M252" s="79">
        <f t="shared" si="2"/>
        <v>37029.33</v>
      </c>
    </row>
    <row r="253" spans="1:13" ht="9.9" customHeight="1" x14ac:dyDescent="0.3">
      <c r="A253" s="78" t="s">
        <v>773</v>
      </c>
      <c r="B253" s="88" t="s">
        <v>372</v>
      </c>
      <c r="C253" s="89"/>
      <c r="D253" s="89"/>
      <c r="E253" s="89"/>
      <c r="F253" s="89"/>
      <c r="G253" s="90" t="s">
        <v>757</v>
      </c>
      <c r="H253" s="91"/>
      <c r="I253" s="79">
        <v>10583.18</v>
      </c>
      <c r="J253" s="79">
        <v>19190.36</v>
      </c>
      <c r="K253" s="79">
        <v>5397.16</v>
      </c>
      <c r="L253" s="79">
        <v>24376.38</v>
      </c>
      <c r="M253" s="79">
        <f t="shared" si="2"/>
        <v>13793.2</v>
      </c>
    </row>
    <row r="254" spans="1:13" ht="9.9" customHeight="1" x14ac:dyDescent="0.3">
      <c r="A254" s="78" t="s">
        <v>774</v>
      </c>
      <c r="B254" s="88" t="s">
        <v>372</v>
      </c>
      <c r="C254" s="89"/>
      <c r="D254" s="89"/>
      <c r="E254" s="89"/>
      <c r="F254" s="89"/>
      <c r="G254" s="90" t="s">
        <v>759</v>
      </c>
      <c r="H254" s="91"/>
      <c r="I254" s="79">
        <v>274</v>
      </c>
      <c r="J254" s="79">
        <v>274</v>
      </c>
      <c r="K254" s="79">
        <v>0</v>
      </c>
      <c r="L254" s="79">
        <v>548</v>
      </c>
      <c r="M254" s="79">
        <f t="shared" si="2"/>
        <v>274</v>
      </c>
    </row>
    <row r="255" spans="1:13" ht="9.9" customHeight="1" x14ac:dyDescent="0.3">
      <c r="A255" s="80" t="s">
        <v>372</v>
      </c>
      <c r="B255" s="88" t="s">
        <v>372</v>
      </c>
      <c r="C255" s="89"/>
      <c r="D255" s="89"/>
      <c r="E255" s="89"/>
      <c r="F255" s="89"/>
      <c r="G255" s="81" t="s">
        <v>372</v>
      </c>
      <c r="H255" s="82"/>
      <c r="I255" s="82"/>
      <c r="J255" s="82"/>
      <c r="K255" s="82"/>
      <c r="L255" s="82"/>
      <c r="M255" s="82"/>
    </row>
    <row r="256" spans="1:13" ht="9.9" customHeight="1" x14ac:dyDescent="0.3">
      <c r="A256" s="76" t="s">
        <v>775</v>
      </c>
      <c r="B256" s="88" t="s">
        <v>372</v>
      </c>
      <c r="C256" s="89"/>
      <c r="D256" s="89"/>
      <c r="E256" s="86" t="s">
        <v>776</v>
      </c>
      <c r="F256" s="87"/>
      <c r="G256" s="87"/>
      <c r="H256" s="87"/>
      <c r="I256" s="77">
        <v>62357.01</v>
      </c>
      <c r="J256" s="77">
        <v>58827.49</v>
      </c>
      <c r="K256" s="77">
        <v>936.87</v>
      </c>
      <c r="L256" s="77">
        <v>120247.63</v>
      </c>
      <c r="M256" s="77">
        <f>J256-K256</f>
        <v>57890.619999999995</v>
      </c>
    </row>
    <row r="257" spans="1:13" ht="9.9" customHeight="1" x14ac:dyDescent="0.3">
      <c r="A257" s="76" t="s">
        <v>782</v>
      </c>
      <c r="B257" s="88" t="s">
        <v>372</v>
      </c>
      <c r="C257" s="89"/>
      <c r="D257" s="89"/>
      <c r="E257" s="89"/>
      <c r="F257" s="86" t="s">
        <v>733</v>
      </c>
      <c r="G257" s="87"/>
      <c r="H257" s="87"/>
      <c r="I257" s="77">
        <v>62357.01</v>
      </c>
      <c r="J257" s="77">
        <v>58827.49</v>
      </c>
      <c r="K257" s="77">
        <v>936.87</v>
      </c>
      <c r="L257" s="77">
        <v>120247.63</v>
      </c>
      <c r="M257" s="77">
        <f>J257-K257</f>
        <v>57890.619999999995</v>
      </c>
    </row>
    <row r="258" spans="1:13" ht="9.9" customHeight="1" x14ac:dyDescent="0.3">
      <c r="A258" s="78" t="s">
        <v>783</v>
      </c>
      <c r="B258" s="88" t="s">
        <v>372</v>
      </c>
      <c r="C258" s="89"/>
      <c r="D258" s="89"/>
      <c r="E258" s="89"/>
      <c r="F258" s="89"/>
      <c r="G258" s="90" t="s">
        <v>729</v>
      </c>
      <c r="H258" s="91"/>
      <c r="I258" s="79">
        <v>597.80999999999995</v>
      </c>
      <c r="J258" s="79">
        <v>478.24</v>
      </c>
      <c r="K258" s="79">
        <v>0</v>
      </c>
      <c r="L258" s="79">
        <v>1076.05</v>
      </c>
      <c r="M258" s="79">
        <f>J258-K258</f>
        <v>478.24</v>
      </c>
    </row>
    <row r="259" spans="1:13" ht="9.9" customHeight="1" x14ac:dyDescent="0.3">
      <c r="A259" s="78" t="s">
        <v>784</v>
      </c>
      <c r="B259" s="88" t="s">
        <v>372</v>
      </c>
      <c r="C259" s="89"/>
      <c r="D259" s="89"/>
      <c r="E259" s="89"/>
      <c r="F259" s="89"/>
      <c r="G259" s="90" t="s">
        <v>757</v>
      </c>
      <c r="H259" s="91"/>
      <c r="I259" s="79">
        <v>12720.17</v>
      </c>
      <c r="J259" s="79">
        <v>12269.24</v>
      </c>
      <c r="K259" s="79">
        <v>755.1</v>
      </c>
      <c r="L259" s="79">
        <v>24234.31</v>
      </c>
      <c r="M259" s="79">
        <f>J259-K259</f>
        <v>11514.14</v>
      </c>
    </row>
    <row r="260" spans="1:13" ht="9.9" customHeight="1" x14ac:dyDescent="0.3">
      <c r="A260" s="78" t="s">
        <v>785</v>
      </c>
      <c r="B260" s="88" t="s">
        <v>372</v>
      </c>
      <c r="C260" s="89"/>
      <c r="D260" s="89"/>
      <c r="E260" s="89"/>
      <c r="F260" s="89"/>
      <c r="G260" s="90" t="s">
        <v>781</v>
      </c>
      <c r="H260" s="91"/>
      <c r="I260" s="79">
        <v>49039.03</v>
      </c>
      <c r="J260" s="79">
        <v>46080.01</v>
      </c>
      <c r="K260" s="79">
        <v>181.77</v>
      </c>
      <c r="L260" s="79">
        <v>94937.27</v>
      </c>
      <c r="M260" s="79">
        <f>J260-K260</f>
        <v>45898.240000000005</v>
      </c>
    </row>
    <row r="261" spans="1:13" ht="9.9" customHeight="1" x14ac:dyDescent="0.3">
      <c r="A261" s="76" t="s">
        <v>372</v>
      </c>
      <c r="B261" s="88" t="s">
        <v>372</v>
      </c>
      <c r="C261" s="89"/>
      <c r="D261" s="89"/>
      <c r="E261" s="77" t="s">
        <v>372</v>
      </c>
      <c r="F261" s="83"/>
      <c r="G261" s="83"/>
      <c r="H261" s="83"/>
      <c r="I261" s="83"/>
      <c r="J261" s="83"/>
      <c r="K261" s="83"/>
      <c r="L261" s="83"/>
      <c r="M261" s="83"/>
    </row>
    <row r="262" spans="1:13" ht="9.9" customHeight="1" x14ac:dyDescent="0.3">
      <c r="A262" s="76" t="s">
        <v>786</v>
      </c>
      <c r="B262" s="88" t="s">
        <v>372</v>
      </c>
      <c r="C262" s="89"/>
      <c r="D262" s="86" t="s">
        <v>787</v>
      </c>
      <c r="E262" s="87"/>
      <c r="F262" s="87"/>
      <c r="G262" s="87"/>
      <c r="H262" s="87"/>
      <c r="I262" s="77">
        <v>400945.8</v>
      </c>
      <c r="J262" s="77">
        <v>122936.6</v>
      </c>
      <c r="K262" s="77">
        <v>0</v>
      </c>
      <c r="L262" s="77">
        <v>523882.4</v>
      </c>
      <c r="M262" s="77">
        <f t="shared" ref="M262:M272" si="3">J262-K262</f>
        <v>122936.6</v>
      </c>
    </row>
    <row r="263" spans="1:13" ht="9.9" customHeight="1" x14ac:dyDescent="0.3">
      <c r="A263" s="76" t="s">
        <v>788</v>
      </c>
      <c r="B263" s="88" t="s">
        <v>372</v>
      </c>
      <c r="C263" s="89"/>
      <c r="D263" s="89"/>
      <c r="E263" s="86" t="s">
        <v>787</v>
      </c>
      <c r="F263" s="87"/>
      <c r="G263" s="87"/>
      <c r="H263" s="87"/>
      <c r="I263" s="77">
        <v>400945.8</v>
      </c>
      <c r="J263" s="77">
        <v>122936.6</v>
      </c>
      <c r="K263" s="77">
        <v>0</v>
      </c>
      <c r="L263" s="77">
        <v>523882.4</v>
      </c>
      <c r="M263" s="77">
        <f t="shared" si="3"/>
        <v>122936.6</v>
      </c>
    </row>
    <row r="264" spans="1:13" ht="9.9" customHeight="1" x14ac:dyDescent="0.3">
      <c r="A264" s="76" t="s">
        <v>789</v>
      </c>
      <c r="B264" s="88" t="s">
        <v>372</v>
      </c>
      <c r="C264" s="89"/>
      <c r="D264" s="89"/>
      <c r="E264" s="89"/>
      <c r="F264" s="86" t="s">
        <v>787</v>
      </c>
      <c r="G264" s="87"/>
      <c r="H264" s="87"/>
      <c r="I264" s="77">
        <v>400945.8</v>
      </c>
      <c r="J264" s="77">
        <v>122936.6</v>
      </c>
      <c r="K264" s="77">
        <v>0</v>
      </c>
      <c r="L264" s="77">
        <v>523882.4</v>
      </c>
      <c r="M264" s="77">
        <f t="shared" si="3"/>
        <v>122936.6</v>
      </c>
    </row>
    <row r="265" spans="1:13" ht="9.9" customHeight="1" x14ac:dyDescent="0.3">
      <c r="A265" s="78" t="s">
        <v>790</v>
      </c>
      <c r="B265" s="88" t="s">
        <v>372</v>
      </c>
      <c r="C265" s="89"/>
      <c r="D265" s="89"/>
      <c r="E265" s="89"/>
      <c r="F265" s="89"/>
      <c r="G265" s="90" t="s">
        <v>791</v>
      </c>
      <c r="H265" s="91"/>
      <c r="I265" s="79">
        <v>0</v>
      </c>
      <c r="J265" s="79">
        <v>5700</v>
      </c>
      <c r="K265" s="79">
        <v>0</v>
      </c>
      <c r="L265" s="79">
        <v>5700</v>
      </c>
      <c r="M265" s="79">
        <f t="shared" si="3"/>
        <v>5700</v>
      </c>
    </row>
    <row r="266" spans="1:13" ht="9.9" customHeight="1" x14ac:dyDescent="0.3">
      <c r="A266" s="78" t="s">
        <v>792</v>
      </c>
      <c r="B266" s="88" t="s">
        <v>372</v>
      </c>
      <c r="C266" s="89"/>
      <c r="D266" s="89"/>
      <c r="E266" s="89"/>
      <c r="F266" s="89"/>
      <c r="G266" s="90" t="s">
        <v>793</v>
      </c>
      <c r="H266" s="91"/>
      <c r="I266" s="79">
        <v>0</v>
      </c>
      <c r="J266" s="79">
        <v>1249.5</v>
      </c>
      <c r="K266" s="79">
        <v>0</v>
      </c>
      <c r="L266" s="79">
        <v>1249.5</v>
      </c>
      <c r="M266" s="79">
        <f t="shared" si="3"/>
        <v>1249.5</v>
      </c>
    </row>
    <row r="267" spans="1:13" ht="9.9" customHeight="1" x14ac:dyDescent="0.3">
      <c r="A267" s="78" t="s">
        <v>796</v>
      </c>
      <c r="B267" s="88" t="s">
        <v>372</v>
      </c>
      <c r="C267" s="89"/>
      <c r="D267" s="89"/>
      <c r="E267" s="89"/>
      <c r="F267" s="89"/>
      <c r="G267" s="90" t="s">
        <v>797</v>
      </c>
      <c r="H267" s="91"/>
      <c r="I267" s="79">
        <v>5268.46</v>
      </c>
      <c r="J267" s="79">
        <v>5108.9399999999996</v>
      </c>
      <c r="K267" s="79">
        <v>0</v>
      </c>
      <c r="L267" s="79">
        <v>10377.4</v>
      </c>
      <c r="M267" s="79">
        <f t="shared" si="3"/>
        <v>5108.9399999999996</v>
      </c>
    </row>
    <row r="268" spans="1:13" ht="9.9" customHeight="1" x14ac:dyDescent="0.3">
      <c r="A268" s="78" t="s">
        <v>798</v>
      </c>
      <c r="B268" s="88" t="s">
        <v>372</v>
      </c>
      <c r="C268" s="89"/>
      <c r="D268" s="89"/>
      <c r="E268" s="89"/>
      <c r="F268" s="89"/>
      <c r="G268" s="90" t="s">
        <v>799</v>
      </c>
      <c r="H268" s="91"/>
      <c r="I268" s="79">
        <v>53409.62</v>
      </c>
      <c r="J268" s="79">
        <v>53409.61</v>
      </c>
      <c r="K268" s="79">
        <v>0</v>
      </c>
      <c r="L268" s="79">
        <v>106819.23</v>
      </c>
      <c r="M268" s="79">
        <f t="shared" si="3"/>
        <v>53409.61</v>
      </c>
    </row>
    <row r="269" spans="1:13" ht="18.899999999999999" customHeight="1" x14ac:dyDescent="0.3">
      <c r="A269" s="78" t="s">
        <v>800</v>
      </c>
      <c r="B269" s="88" t="s">
        <v>372</v>
      </c>
      <c r="C269" s="89"/>
      <c r="D269" s="89"/>
      <c r="E269" s="89"/>
      <c r="F269" s="89"/>
      <c r="G269" s="90" t="s">
        <v>801</v>
      </c>
      <c r="H269" s="91"/>
      <c r="I269" s="79">
        <v>290536.83</v>
      </c>
      <c r="J269" s="79">
        <v>1829.5</v>
      </c>
      <c r="K269" s="79">
        <v>0</v>
      </c>
      <c r="L269" s="79">
        <v>292366.33</v>
      </c>
      <c r="M269" s="79">
        <f t="shared" si="3"/>
        <v>1829.5</v>
      </c>
    </row>
    <row r="270" spans="1:13" ht="9.9" customHeight="1" x14ac:dyDescent="0.3">
      <c r="A270" s="78" t="s">
        <v>802</v>
      </c>
      <c r="B270" s="88" t="s">
        <v>372</v>
      </c>
      <c r="C270" s="89"/>
      <c r="D270" s="89"/>
      <c r="E270" s="89"/>
      <c r="F270" s="89"/>
      <c r="G270" s="90" t="s">
        <v>803</v>
      </c>
      <c r="H270" s="91"/>
      <c r="I270" s="79">
        <v>43521.26</v>
      </c>
      <c r="J270" s="79">
        <v>44548.71</v>
      </c>
      <c r="K270" s="79">
        <v>0</v>
      </c>
      <c r="L270" s="79">
        <v>88069.97</v>
      </c>
      <c r="M270" s="79">
        <f t="shared" si="3"/>
        <v>44548.71</v>
      </c>
    </row>
    <row r="271" spans="1:13" ht="9.9" customHeight="1" x14ac:dyDescent="0.3">
      <c r="A271" s="78" t="s">
        <v>804</v>
      </c>
      <c r="B271" s="88" t="s">
        <v>372</v>
      </c>
      <c r="C271" s="89"/>
      <c r="D271" s="89"/>
      <c r="E271" s="89"/>
      <c r="F271" s="89"/>
      <c r="G271" s="90" t="s">
        <v>805</v>
      </c>
      <c r="H271" s="91"/>
      <c r="I271" s="79">
        <v>1558.25</v>
      </c>
      <c r="J271" s="79">
        <v>4526.95</v>
      </c>
      <c r="K271" s="79">
        <v>0</v>
      </c>
      <c r="L271" s="79">
        <v>6085.2</v>
      </c>
      <c r="M271" s="79">
        <f t="shared" si="3"/>
        <v>4526.95</v>
      </c>
    </row>
    <row r="272" spans="1:13" ht="9.9" customHeight="1" x14ac:dyDescent="0.3">
      <c r="A272" s="78" t="s">
        <v>806</v>
      </c>
      <c r="B272" s="88" t="s">
        <v>372</v>
      </c>
      <c r="C272" s="89"/>
      <c r="D272" s="89"/>
      <c r="E272" s="89"/>
      <c r="F272" s="89"/>
      <c r="G272" s="90" t="s">
        <v>807</v>
      </c>
      <c r="H272" s="91"/>
      <c r="I272" s="79">
        <v>6651.38</v>
      </c>
      <c r="J272" s="79">
        <v>6563.39</v>
      </c>
      <c r="K272" s="79">
        <v>0</v>
      </c>
      <c r="L272" s="79">
        <v>13214.77</v>
      </c>
      <c r="M272" s="79">
        <f t="shared" si="3"/>
        <v>6563.39</v>
      </c>
    </row>
    <row r="273" spans="1:13" ht="9.9" customHeight="1" x14ac:dyDescent="0.3">
      <c r="A273" s="80" t="s">
        <v>372</v>
      </c>
      <c r="B273" s="88" t="s">
        <v>372</v>
      </c>
      <c r="C273" s="89"/>
      <c r="D273" s="89"/>
      <c r="E273" s="89"/>
      <c r="F273" s="89"/>
      <c r="G273" s="81" t="s">
        <v>372</v>
      </c>
      <c r="H273" s="82"/>
      <c r="I273" s="82"/>
      <c r="J273" s="82"/>
      <c r="K273" s="82"/>
      <c r="L273" s="82"/>
      <c r="M273" s="82"/>
    </row>
    <row r="274" spans="1:13" ht="9.9" customHeight="1" x14ac:dyDescent="0.3">
      <c r="A274" s="76" t="s">
        <v>808</v>
      </c>
      <c r="B274" s="88" t="s">
        <v>372</v>
      </c>
      <c r="C274" s="86" t="s">
        <v>809</v>
      </c>
      <c r="D274" s="87"/>
      <c r="E274" s="87"/>
      <c r="F274" s="87"/>
      <c r="G274" s="87"/>
      <c r="H274" s="87"/>
      <c r="I274" s="77">
        <v>72069.02</v>
      </c>
      <c r="J274" s="77">
        <v>58842.7</v>
      </c>
      <c r="K274" s="77">
        <v>2009.35</v>
      </c>
      <c r="L274" s="77">
        <v>128902.37</v>
      </c>
      <c r="M274" s="77">
        <f>J274-K274</f>
        <v>56833.35</v>
      </c>
    </row>
    <row r="275" spans="1:13" ht="9.9" customHeight="1" x14ac:dyDescent="0.3">
      <c r="A275" s="76" t="s">
        <v>810</v>
      </c>
      <c r="B275" s="88" t="s">
        <v>372</v>
      </c>
      <c r="C275" s="89"/>
      <c r="D275" s="86" t="s">
        <v>809</v>
      </c>
      <c r="E275" s="87"/>
      <c r="F275" s="87"/>
      <c r="G275" s="87"/>
      <c r="H275" s="87"/>
      <c r="I275" s="77">
        <v>72069.02</v>
      </c>
      <c r="J275" s="77">
        <v>58842.7</v>
      </c>
      <c r="K275" s="77">
        <v>2009.35</v>
      </c>
      <c r="L275" s="77">
        <v>128902.37</v>
      </c>
      <c r="M275" s="77">
        <f>J275-K275</f>
        <v>56833.35</v>
      </c>
    </row>
    <row r="276" spans="1:13" ht="9.9" customHeight="1" x14ac:dyDescent="0.3">
      <c r="A276" s="76" t="s">
        <v>811</v>
      </c>
      <c r="B276" s="88" t="s">
        <v>372</v>
      </c>
      <c r="C276" s="89"/>
      <c r="D276" s="89"/>
      <c r="E276" s="86" t="s">
        <v>809</v>
      </c>
      <c r="F276" s="87"/>
      <c r="G276" s="87"/>
      <c r="H276" s="87"/>
      <c r="I276" s="77">
        <v>72069.02</v>
      </c>
      <c r="J276" s="77">
        <v>58842.7</v>
      </c>
      <c r="K276" s="77">
        <v>2009.35</v>
      </c>
      <c r="L276" s="77">
        <v>128902.37</v>
      </c>
      <c r="M276" s="77">
        <f>J276-K276</f>
        <v>56833.35</v>
      </c>
    </row>
    <row r="277" spans="1:13" ht="9.9" customHeight="1" x14ac:dyDescent="0.3">
      <c r="A277" s="76" t="s">
        <v>812</v>
      </c>
      <c r="B277" s="88" t="s">
        <v>372</v>
      </c>
      <c r="C277" s="89"/>
      <c r="D277" s="89"/>
      <c r="E277" s="89"/>
      <c r="F277" s="86" t="s">
        <v>813</v>
      </c>
      <c r="G277" s="87"/>
      <c r="H277" s="87"/>
      <c r="I277" s="77">
        <v>0</v>
      </c>
      <c r="J277" s="77">
        <v>2793.85</v>
      </c>
      <c r="K277" s="77">
        <v>0</v>
      </c>
      <c r="L277" s="77">
        <v>2793.85</v>
      </c>
      <c r="M277" s="77">
        <f>J277-K277</f>
        <v>2793.85</v>
      </c>
    </row>
    <row r="278" spans="1:13" ht="9.9" customHeight="1" x14ac:dyDescent="0.3">
      <c r="A278" s="78" t="s">
        <v>814</v>
      </c>
      <c r="B278" s="88" t="s">
        <v>372</v>
      </c>
      <c r="C278" s="89"/>
      <c r="D278" s="89"/>
      <c r="E278" s="89"/>
      <c r="F278" s="89"/>
      <c r="G278" s="90" t="s">
        <v>815</v>
      </c>
      <c r="H278" s="91"/>
      <c r="I278" s="79">
        <v>0</v>
      </c>
      <c r="J278" s="79">
        <v>2793.85</v>
      </c>
      <c r="K278" s="79">
        <v>0</v>
      </c>
      <c r="L278" s="79">
        <v>2793.85</v>
      </c>
      <c r="M278" s="79">
        <f>J278-K278</f>
        <v>2793.85</v>
      </c>
    </row>
    <row r="279" spans="1:13" ht="9.9" customHeight="1" x14ac:dyDescent="0.3">
      <c r="A279" s="80" t="s">
        <v>372</v>
      </c>
      <c r="B279" s="88" t="s">
        <v>372</v>
      </c>
      <c r="C279" s="89"/>
      <c r="D279" s="89"/>
      <c r="E279" s="89"/>
      <c r="F279" s="89"/>
      <c r="G279" s="81" t="s">
        <v>372</v>
      </c>
      <c r="H279" s="82"/>
      <c r="I279" s="82"/>
      <c r="J279" s="82"/>
      <c r="K279" s="82"/>
      <c r="L279" s="82"/>
      <c r="M279" s="82"/>
    </row>
    <row r="280" spans="1:13" ht="9.9" customHeight="1" x14ac:dyDescent="0.3">
      <c r="A280" s="76" t="s">
        <v>816</v>
      </c>
      <c r="B280" s="88" t="s">
        <v>372</v>
      </c>
      <c r="C280" s="89"/>
      <c r="D280" s="89"/>
      <c r="E280" s="89"/>
      <c r="F280" s="86" t="s">
        <v>817</v>
      </c>
      <c r="G280" s="87"/>
      <c r="H280" s="87"/>
      <c r="I280" s="77">
        <v>44691.77</v>
      </c>
      <c r="J280" s="77">
        <v>42133.45</v>
      </c>
      <c r="K280" s="77">
        <v>0</v>
      </c>
      <c r="L280" s="77">
        <v>86825.22</v>
      </c>
      <c r="M280" s="77">
        <f>J280-K280</f>
        <v>42133.45</v>
      </c>
    </row>
    <row r="281" spans="1:13" ht="9.9" customHeight="1" x14ac:dyDescent="0.3">
      <c r="A281" s="78" t="s">
        <v>818</v>
      </c>
      <c r="B281" s="88" t="s">
        <v>372</v>
      </c>
      <c r="C281" s="89"/>
      <c r="D281" s="89"/>
      <c r="E281" s="89"/>
      <c r="F281" s="89"/>
      <c r="G281" s="90" t="s">
        <v>819</v>
      </c>
      <c r="H281" s="91"/>
      <c r="I281" s="79">
        <v>16998.96</v>
      </c>
      <c r="J281" s="79">
        <v>18542.34</v>
      </c>
      <c r="K281" s="79">
        <v>0</v>
      </c>
      <c r="L281" s="79">
        <v>35541.300000000003</v>
      </c>
      <c r="M281" s="79">
        <f>J281-K281</f>
        <v>18542.34</v>
      </c>
    </row>
    <row r="282" spans="1:13" ht="9.9" customHeight="1" x14ac:dyDescent="0.3">
      <c r="A282" s="78" t="s">
        <v>820</v>
      </c>
      <c r="B282" s="88" t="s">
        <v>372</v>
      </c>
      <c r="C282" s="89"/>
      <c r="D282" s="89"/>
      <c r="E282" s="89"/>
      <c r="F282" s="89"/>
      <c r="G282" s="90" t="s">
        <v>821</v>
      </c>
      <c r="H282" s="91"/>
      <c r="I282" s="79">
        <v>6813.45</v>
      </c>
      <c r="J282" s="79">
        <v>8643.1</v>
      </c>
      <c r="K282" s="79">
        <v>0</v>
      </c>
      <c r="L282" s="79">
        <v>15456.55</v>
      </c>
      <c r="M282" s="79">
        <f>J282-K282</f>
        <v>8643.1</v>
      </c>
    </row>
    <row r="283" spans="1:13" ht="9.9" customHeight="1" x14ac:dyDescent="0.3">
      <c r="A283" s="78" t="s">
        <v>822</v>
      </c>
      <c r="B283" s="88" t="s">
        <v>372</v>
      </c>
      <c r="C283" s="89"/>
      <c r="D283" s="89"/>
      <c r="E283" s="89"/>
      <c r="F283" s="89"/>
      <c r="G283" s="90" t="s">
        <v>823</v>
      </c>
      <c r="H283" s="91"/>
      <c r="I283" s="79">
        <v>17795.32</v>
      </c>
      <c r="J283" s="79">
        <v>11133.63</v>
      </c>
      <c r="K283" s="79">
        <v>0</v>
      </c>
      <c r="L283" s="79">
        <v>28928.95</v>
      </c>
      <c r="M283" s="79">
        <f>J283-K283</f>
        <v>11133.63</v>
      </c>
    </row>
    <row r="284" spans="1:13" ht="9.9" customHeight="1" x14ac:dyDescent="0.3">
      <c r="A284" s="78" t="s">
        <v>824</v>
      </c>
      <c r="B284" s="88" t="s">
        <v>372</v>
      </c>
      <c r="C284" s="89"/>
      <c r="D284" s="89"/>
      <c r="E284" s="89"/>
      <c r="F284" s="89"/>
      <c r="G284" s="90" t="s">
        <v>825</v>
      </c>
      <c r="H284" s="91"/>
      <c r="I284" s="79">
        <v>3084.04</v>
      </c>
      <c r="J284" s="79">
        <v>3814.38</v>
      </c>
      <c r="K284" s="79">
        <v>0</v>
      </c>
      <c r="L284" s="79">
        <v>6898.42</v>
      </c>
      <c r="M284" s="79">
        <f>J284-K284</f>
        <v>3814.38</v>
      </c>
    </row>
    <row r="285" spans="1:13" ht="9.9" customHeight="1" x14ac:dyDescent="0.3">
      <c r="A285" s="80" t="s">
        <v>372</v>
      </c>
      <c r="B285" s="88" t="s">
        <v>372</v>
      </c>
      <c r="C285" s="89"/>
      <c r="D285" s="89"/>
      <c r="E285" s="89"/>
      <c r="F285" s="89"/>
      <c r="G285" s="81" t="s">
        <v>372</v>
      </c>
      <c r="H285" s="82"/>
      <c r="I285" s="82"/>
      <c r="J285" s="82"/>
      <c r="K285" s="82"/>
      <c r="L285" s="82"/>
      <c r="M285" s="82"/>
    </row>
    <row r="286" spans="1:13" ht="9.9" customHeight="1" x14ac:dyDescent="0.3">
      <c r="A286" s="76" t="s">
        <v>826</v>
      </c>
      <c r="B286" s="88" t="s">
        <v>372</v>
      </c>
      <c r="C286" s="89"/>
      <c r="D286" s="89"/>
      <c r="E286" s="89"/>
      <c r="F286" s="86" t="s">
        <v>827</v>
      </c>
      <c r="G286" s="87"/>
      <c r="H286" s="87"/>
      <c r="I286" s="77">
        <v>160</v>
      </c>
      <c r="J286" s="77">
        <v>0</v>
      </c>
      <c r="K286" s="77">
        <v>0</v>
      </c>
      <c r="L286" s="77">
        <v>160</v>
      </c>
      <c r="M286" s="77">
        <f>J286-K286</f>
        <v>0</v>
      </c>
    </row>
    <row r="287" spans="1:13" ht="9.9" customHeight="1" x14ac:dyDescent="0.3">
      <c r="A287" s="78" t="s">
        <v>828</v>
      </c>
      <c r="B287" s="88" t="s">
        <v>372</v>
      </c>
      <c r="C287" s="89"/>
      <c r="D287" s="89"/>
      <c r="E287" s="89"/>
      <c r="F287" s="89"/>
      <c r="G287" s="90" t="s">
        <v>829</v>
      </c>
      <c r="H287" s="91"/>
      <c r="I287" s="79">
        <v>160</v>
      </c>
      <c r="J287" s="79">
        <v>0</v>
      </c>
      <c r="K287" s="79">
        <v>0</v>
      </c>
      <c r="L287" s="79">
        <v>160</v>
      </c>
      <c r="M287" s="79">
        <f>J287-K287</f>
        <v>0</v>
      </c>
    </row>
    <row r="288" spans="1:13" ht="9.9" customHeight="1" x14ac:dyDescent="0.3">
      <c r="A288" s="80" t="s">
        <v>372</v>
      </c>
      <c r="B288" s="88" t="s">
        <v>372</v>
      </c>
      <c r="C288" s="89"/>
      <c r="D288" s="89"/>
      <c r="E288" s="89"/>
      <c r="F288" s="89"/>
      <c r="G288" s="81" t="s">
        <v>372</v>
      </c>
      <c r="H288" s="82"/>
      <c r="I288" s="82"/>
      <c r="J288" s="82"/>
      <c r="K288" s="82"/>
      <c r="L288" s="82"/>
      <c r="M288" s="82"/>
    </row>
    <row r="289" spans="1:13" ht="9.9" customHeight="1" x14ac:dyDescent="0.3">
      <c r="A289" s="76" t="s">
        <v>832</v>
      </c>
      <c r="B289" s="88" t="s">
        <v>372</v>
      </c>
      <c r="C289" s="89"/>
      <c r="D289" s="89"/>
      <c r="E289" s="89"/>
      <c r="F289" s="86" t="s">
        <v>833</v>
      </c>
      <c r="G289" s="87"/>
      <c r="H289" s="87"/>
      <c r="I289" s="77">
        <v>0</v>
      </c>
      <c r="J289" s="77">
        <v>39</v>
      </c>
      <c r="K289" s="77">
        <v>0</v>
      </c>
      <c r="L289" s="77">
        <v>39</v>
      </c>
      <c r="M289" s="77">
        <f>J289-K289</f>
        <v>39</v>
      </c>
    </row>
    <row r="290" spans="1:13" ht="9.9" customHeight="1" x14ac:dyDescent="0.3">
      <c r="A290" s="78" t="s">
        <v>838</v>
      </c>
      <c r="B290" s="88" t="s">
        <v>372</v>
      </c>
      <c r="C290" s="89"/>
      <c r="D290" s="89"/>
      <c r="E290" s="89"/>
      <c r="F290" s="89"/>
      <c r="G290" s="90" t="s">
        <v>839</v>
      </c>
      <c r="H290" s="91"/>
      <c r="I290" s="79">
        <v>0</v>
      </c>
      <c r="J290" s="79">
        <v>39</v>
      </c>
      <c r="K290" s="79">
        <v>0</v>
      </c>
      <c r="L290" s="79">
        <v>39</v>
      </c>
      <c r="M290" s="79">
        <f>J290-K290</f>
        <v>39</v>
      </c>
    </row>
    <row r="291" spans="1:13" ht="9.9" customHeight="1" x14ac:dyDescent="0.3">
      <c r="A291" s="80" t="s">
        <v>372</v>
      </c>
      <c r="B291" s="88" t="s">
        <v>372</v>
      </c>
      <c r="C291" s="89"/>
      <c r="D291" s="89"/>
      <c r="E291" s="89"/>
      <c r="F291" s="89"/>
      <c r="G291" s="81" t="s">
        <v>372</v>
      </c>
      <c r="H291" s="82"/>
      <c r="I291" s="82"/>
      <c r="J291" s="82"/>
      <c r="K291" s="82"/>
      <c r="L291" s="82"/>
      <c r="M291" s="82"/>
    </row>
    <row r="292" spans="1:13" ht="9.9" customHeight="1" x14ac:dyDescent="0.3">
      <c r="A292" s="76" t="s">
        <v>840</v>
      </c>
      <c r="B292" s="88" t="s">
        <v>372</v>
      </c>
      <c r="C292" s="89"/>
      <c r="D292" s="89"/>
      <c r="E292" s="89"/>
      <c r="F292" s="86" t="s">
        <v>841</v>
      </c>
      <c r="G292" s="87"/>
      <c r="H292" s="87"/>
      <c r="I292" s="77">
        <v>15536.65</v>
      </c>
      <c r="J292" s="77">
        <v>5538.8</v>
      </c>
      <c r="K292" s="77">
        <v>0</v>
      </c>
      <c r="L292" s="77">
        <v>21075.45</v>
      </c>
      <c r="M292" s="77">
        <f t="shared" ref="M292:M297" si="4">J292-K292</f>
        <v>5538.8</v>
      </c>
    </row>
    <row r="293" spans="1:13" ht="9.9" customHeight="1" x14ac:dyDescent="0.3">
      <c r="A293" s="78" t="s">
        <v>842</v>
      </c>
      <c r="B293" s="88" t="s">
        <v>372</v>
      </c>
      <c r="C293" s="89"/>
      <c r="D293" s="89"/>
      <c r="E293" s="89"/>
      <c r="F293" s="89"/>
      <c r="G293" s="90" t="s">
        <v>843</v>
      </c>
      <c r="H293" s="91"/>
      <c r="I293" s="79">
        <v>6893.93</v>
      </c>
      <c r="J293" s="79">
        <v>678.34</v>
      </c>
      <c r="K293" s="79">
        <v>0</v>
      </c>
      <c r="L293" s="79">
        <v>7572.27</v>
      </c>
      <c r="M293" s="79">
        <f t="shared" si="4"/>
        <v>678.34</v>
      </c>
    </row>
    <row r="294" spans="1:13" ht="9.9" customHeight="1" x14ac:dyDescent="0.3">
      <c r="A294" s="78" t="s">
        <v>844</v>
      </c>
      <c r="B294" s="88" t="s">
        <v>372</v>
      </c>
      <c r="C294" s="89"/>
      <c r="D294" s="89"/>
      <c r="E294" s="89"/>
      <c r="F294" s="89"/>
      <c r="G294" s="90" t="s">
        <v>845</v>
      </c>
      <c r="H294" s="91"/>
      <c r="I294" s="79">
        <v>2608.8200000000002</v>
      </c>
      <c r="J294" s="79">
        <v>1384.46</v>
      </c>
      <c r="K294" s="79">
        <v>0</v>
      </c>
      <c r="L294" s="79">
        <v>3993.28</v>
      </c>
      <c r="M294" s="79">
        <f t="shared" si="4"/>
        <v>1384.46</v>
      </c>
    </row>
    <row r="295" spans="1:13" ht="9.9" customHeight="1" x14ac:dyDescent="0.3">
      <c r="A295" s="78" t="s">
        <v>846</v>
      </c>
      <c r="B295" s="88" t="s">
        <v>372</v>
      </c>
      <c r="C295" s="89"/>
      <c r="D295" s="89"/>
      <c r="E295" s="89"/>
      <c r="F295" s="89"/>
      <c r="G295" s="90" t="s">
        <v>847</v>
      </c>
      <c r="H295" s="91"/>
      <c r="I295" s="79">
        <v>5684.9</v>
      </c>
      <c r="J295" s="79">
        <v>0</v>
      </c>
      <c r="K295" s="79">
        <v>0</v>
      </c>
      <c r="L295" s="79">
        <v>5684.9</v>
      </c>
      <c r="M295" s="79">
        <f t="shared" si="4"/>
        <v>0</v>
      </c>
    </row>
    <row r="296" spans="1:13" ht="9.9" customHeight="1" x14ac:dyDescent="0.3">
      <c r="A296" s="78" t="s">
        <v>848</v>
      </c>
      <c r="B296" s="88" t="s">
        <v>372</v>
      </c>
      <c r="C296" s="89"/>
      <c r="D296" s="89"/>
      <c r="E296" s="89"/>
      <c r="F296" s="89"/>
      <c r="G296" s="90" t="s">
        <v>849</v>
      </c>
      <c r="H296" s="91"/>
      <c r="I296" s="79">
        <v>207.8</v>
      </c>
      <c r="J296" s="79">
        <v>0</v>
      </c>
      <c r="K296" s="79">
        <v>0</v>
      </c>
      <c r="L296" s="79">
        <v>207.8</v>
      </c>
      <c r="M296" s="79">
        <f t="shared" si="4"/>
        <v>0</v>
      </c>
    </row>
    <row r="297" spans="1:13" ht="9.9" customHeight="1" x14ac:dyDescent="0.3">
      <c r="A297" s="78" t="s">
        <v>850</v>
      </c>
      <c r="B297" s="88" t="s">
        <v>372</v>
      </c>
      <c r="C297" s="89"/>
      <c r="D297" s="89"/>
      <c r="E297" s="89"/>
      <c r="F297" s="89"/>
      <c r="G297" s="90" t="s">
        <v>851</v>
      </c>
      <c r="H297" s="91"/>
      <c r="I297" s="79">
        <v>141.19999999999999</v>
      </c>
      <c r="J297" s="79">
        <v>3476</v>
      </c>
      <c r="K297" s="79">
        <v>0</v>
      </c>
      <c r="L297" s="79">
        <v>3617.2</v>
      </c>
      <c r="M297" s="79">
        <f t="shared" si="4"/>
        <v>3476</v>
      </c>
    </row>
    <row r="298" spans="1:13" ht="9.9" customHeight="1" x14ac:dyDescent="0.3">
      <c r="A298" s="80" t="s">
        <v>372</v>
      </c>
      <c r="B298" s="88" t="s">
        <v>372</v>
      </c>
      <c r="C298" s="89"/>
      <c r="D298" s="89"/>
      <c r="E298" s="89"/>
      <c r="F298" s="89"/>
      <c r="G298" s="81" t="s">
        <v>372</v>
      </c>
      <c r="H298" s="82"/>
      <c r="I298" s="82"/>
      <c r="J298" s="82"/>
      <c r="K298" s="82"/>
      <c r="L298" s="82"/>
      <c r="M298" s="82"/>
    </row>
    <row r="299" spans="1:13" ht="9.9" customHeight="1" x14ac:dyDescent="0.3">
      <c r="A299" s="76" t="s">
        <v>853</v>
      </c>
      <c r="B299" s="88" t="s">
        <v>372</v>
      </c>
      <c r="C299" s="89"/>
      <c r="D299" s="89"/>
      <c r="E299" s="89"/>
      <c r="F299" s="86" t="s">
        <v>854</v>
      </c>
      <c r="G299" s="87"/>
      <c r="H299" s="87"/>
      <c r="I299" s="77">
        <v>2565.41</v>
      </c>
      <c r="J299" s="77">
        <v>2733.75</v>
      </c>
      <c r="K299" s="77">
        <v>0</v>
      </c>
      <c r="L299" s="77">
        <v>5299.16</v>
      </c>
      <c r="M299" s="77">
        <f t="shared" ref="M299:M305" si="5">J299-K299</f>
        <v>2733.75</v>
      </c>
    </row>
    <row r="300" spans="1:13" ht="9.9" customHeight="1" x14ac:dyDescent="0.3">
      <c r="A300" s="78" t="s">
        <v>855</v>
      </c>
      <c r="B300" s="88" t="s">
        <v>372</v>
      </c>
      <c r="C300" s="89"/>
      <c r="D300" s="89"/>
      <c r="E300" s="89"/>
      <c r="F300" s="89"/>
      <c r="G300" s="90" t="s">
        <v>643</v>
      </c>
      <c r="H300" s="91"/>
      <c r="I300" s="79">
        <v>726.86</v>
      </c>
      <c r="J300" s="79">
        <v>539.62</v>
      </c>
      <c r="K300" s="79">
        <v>0</v>
      </c>
      <c r="L300" s="79">
        <v>1266.48</v>
      </c>
      <c r="M300" s="79">
        <f t="shared" si="5"/>
        <v>539.62</v>
      </c>
    </row>
    <row r="301" spans="1:13" ht="9.9" customHeight="1" x14ac:dyDescent="0.3">
      <c r="A301" s="78" t="s">
        <v>856</v>
      </c>
      <c r="B301" s="88" t="s">
        <v>372</v>
      </c>
      <c r="C301" s="89"/>
      <c r="D301" s="89"/>
      <c r="E301" s="89"/>
      <c r="F301" s="89"/>
      <c r="G301" s="90" t="s">
        <v>857</v>
      </c>
      <c r="H301" s="91"/>
      <c r="I301" s="79">
        <v>0</v>
      </c>
      <c r="J301" s="79">
        <v>189.64</v>
      </c>
      <c r="K301" s="79">
        <v>0</v>
      </c>
      <c r="L301" s="79">
        <v>189.64</v>
      </c>
      <c r="M301" s="79">
        <f t="shared" si="5"/>
        <v>189.64</v>
      </c>
    </row>
    <row r="302" spans="1:13" ht="9.9" customHeight="1" x14ac:dyDescent="0.3">
      <c r="A302" s="78" t="s">
        <v>858</v>
      </c>
      <c r="B302" s="88" t="s">
        <v>372</v>
      </c>
      <c r="C302" s="89"/>
      <c r="D302" s="89"/>
      <c r="E302" s="89"/>
      <c r="F302" s="89"/>
      <c r="G302" s="90" t="s">
        <v>859</v>
      </c>
      <c r="H302" s="91"/>
      <c r="I302" s="79">
        <v>1239.06</v>
      </c>
      <c r="J302" s="79">
        <v>1243.23</v>
      </c>
      <c r="K302" s="79">
        <v>0</v>
      </c>
      <c r="L302" s="79">
        <v>2482.29</v>
      </c>
      <c r="M302" s="79">
        <f t="shared" si="5"/>
        <v>1243.23</v>
      </c>
    </row>
    <row r="303" spans="1:13" ht="9.9" customHeight="1" x14ac:dyDescent="0.3">
      <c r="A303" s="78" t="s">
        <v>860</v>
      </c>
      <c r="B303" s="88" t="s">
        <v>372</v>
      </c>
      <c r="C303" s="89"/>
      <c r="D303" s="89"/>
      <c r="E303" s="89"/>
      <c r="F303" s="89"/>
      <c r="G303" s="90" t="s">
        <v>861</v>
      </c>
      <c r="H303" s="91"/>
      <c r="I303" s="79">
        <v>333.29</v>
      </c>
      <c r="J303" s="79">
        <v>489.23</v>
      </c>
      <c r="K303" s="79">
        <v>0</v>
      </c>
      <c r="L303" s="79">
        <v>822.52</v>
      </c>
      <c r="M303" s="79">
        <f t="shared" si="5"/>
        <v>489.23</v>
      </c>
    </row>
    <row r="304" spans="1:13" ht="9.9" customHeight="1" x14ac:dyDescent="0.3">
      <c r="A304" s="78" t="s">
        <v>862</v>
      </c>
      <c r="B304" s="88" t="s">
        <v>372</v>
      </c>
      <c r="C304" s="89"/>
      <c r="D304" s="89"/>
      <c r="E304" s="89"/>
      <c r="F304" s="89"/>
      <c r="G304" s="90" t="s">
        <v>863</v>
      </c>
      <c r="H304" s="91"/>
      <c r="I304" s="79">
        <v>252.37</v>
      </c>
      <c r="J304" s="79">
        <v>258.2</v>
      </c>
      <c r="K304" s="79">
        <v>0</v>
      </c>
      <c r="L304" s="79">
        <v>510.57</v>
      </c>
      <c r="M304" s="79">
        <f t="shared" si="5"/>
        <v>258.2</v>
      </c>
    </row>
    <row r="305" spans="1:13" ht="9.9" customHeight="1" x14ac:dyDescent="0.3">
      <c r="A305" s="78" t="s">
        <v>864</v>
      </c>
      <c r="B305" s="88" t="s">
        <v>372</v>
      </c>
      <c r="C305" s="89"/>
      <c r="D305" s="89"/>
      <c r="E305" s="89"/>
      <c r="F305" s="89"/>
      <c r="G305" s="90" t="s">
        <v>865</v>
      </c>
      <c r="H305" s="91"/>
      <c r="I305" s="79">
        <v>13.83</v>
      </c>
      <c r="J305" s="79">
        <v>13.83</v>
      </c>
      <c r="K305" s="79">
        <v>0</v>
      </c>
      <c r="L305" s="79">
        <v>27.66</v>
      </c>
      <c r="M305" s="79">
        <f t="shared" si="5"/>
        <v>13.83</v>
      </c>
    </row>
    <row r="306" spans="1:13" ht="9.9" customHeight="1" x14ac:dyDescent="0.3">
      <c r="A306" s="80" t="s">
        <v>372</v>
      </c>
      <c r="B306" s="88" t="s">
        <v>372</v>
      </c>
      <c r="C306" s="89"/>
      <c r="D306" s="89"/>
      <c r="E306" s="89"/>
      <c r="F306" s="89"/>
      <c r="G306" s="81" t="s">
        <v>372</v>
      </c>
      <c r="H306" s="82"/>
      <c r="I306" s="82"/>
      <c r="J306" s="82"/>
      <c r="K306" s="82"/>
      <c r="L306" s="82"/>
      <c r="M306" s="82"/>
    </row>
    <row r="307" spans="1:13" ht="9.9" customHeight="1" x14ac:dyDescent="0.3">
      <c r="A307" s="76" t="s">
        <v>866</v>
      </c>
      <c r="B307" s="88" t="s">
        <v>372</v>
      </c>
      <c r="C307" s="89"/>
      <c r="D307" s="89"/>
      <c r="E307" s="89"/>
      <c r="F307" s="86" t="s">
        <v>867</v>
      </c>
      <c r="G307" s="87"/>
      <c r="H307" s="87"/>
      <c r="I307" s="77">
        <v>8305.19</v>
      </c>
      <c r="J307" s="77">
        <v>5053.8500000000004</v>
      </c>
      <c r="K307" s="77">
        <v>2009.35</v>
      </c>
      <c r="L307" s="77">
        <v>11349.69</v>
      </c>
      <c r="M307" s="77">
        <f t="shared" ref="M307:M319" si="6">J307-K307</f>
        <v>3044.5000000000005</v>
      </c>
    </row>
    <row r="308" spans="1:13" ht="9.9" customHeight="1" x14ac:dyDescent="0.3">
      <c r="A308" s="78" t="s">
        <v>868</v>
      </c>
      <c r="B308" s="88" t="s">
        <v>372</v>
      </c>
      <c r="C308" s="89"/>
      <c r="D308" s="89"/>
      <c r="E308" s="89"/>
      <c r="F308" s="89"/>
      <c r="G308" s="90" t="s">
        <v>869</v>
      </c>
      <c r="H308" s="91"/>
      <c r="I308" s="79">
        <v>0</v>
      </c>
      <c r="J308" s="79">
        <v>131.02000000000001</v>
      </c>
      <c r="K308" s="79">
        <v>0</v>
      </c>
      <c r="L308" s="79">
        <v>131.02000000000001</v>
      </c>
      <c r="M308" s="79">
        <f t="shared" si="6"/>
        <v>131.02000000000001</v>
      </c>
    </row>
    <row r="309" spans="1:13" ht="9.9" customHeight="1" x14ac:dyDescent="0.3">
      <c r="A309" s="78" t="s">
        <v>870</v>
      </c>
      <c r="B309" s="88" t="s">
        <v>372</v>
      </c>
      <c r="C309" s="89"/>
      <c r="D309" s="89"/>
      <c r="E309" s="89"/>
      <c r="F309" s="89"/>
      <c r="G309" s="90" t="s">
        <v>871</v>
      </c>
      <c r="H309" s="91"/>
      <c r="I309" s="79">
        <v>0</v>
      </c>
      <c r="J309" s="79">
        <v>81</v>
      </c>
      <c r="K309" s="79">
        <v>0</v>
      </c>
      <c r="L309" s="79">
        <v>81</v>
      </c>
      <c r="M309" s="79">
        <f t="shared" si="6"/>
        <v>81</v>
      </c>
    </row>
    <row r="310" spans="1:13" ht="9.9" customHeight="1" x14ac:dyDescent="0.3">
      <c r="A310" s="78" t="s">
        <v>876</v>
      </c>
      <c r="B310" s="88" t="s">
        <v>372</v>
      </c>
      <c r="C310" s="89"/>
      <c r="D310" s="89"/>
      <c r="E310" s="89"/>
      <c r="F310" s="89"/>
      <c r="G310" s="90" t="s">
        <v>877</v>
      </c>
      <c r="H310" s="91"/>
      <c r="I310" s="79">
        <v>0</v>
      </c>
      <c r="J310" s="79">
        <v>245</v>
      </c>
      <c r="K310" s="79">
        <v>0</v>
      </c>
      <c r="L310" s="79">
        <v>245</v>
      </c>
      <c r="M310" s="79">
        <f t="shared" si="6"/>
        <v>245</v>
      </c>
    </row>
    <row r="311" spans="1:13" ht="9.9" customHeight="1" x14ac:dyDescent="0.3">
      <c r="A311" s="78" t="s">
        <v>880</v>
      </c>
      <c r="B311" s="88" t="s">
        <v>372</v>
      </c>
      <c r="C311" s="89"/>
      <c r="D311" s="89"/>
      <c r="E311" s="89"/>
      <c r="F311" s="89"/>
      <c r="G311" s="90" t="s">
        <v>881</v>
      </c>
      <c r="H311" s="91"/>
      <c r="I311" s="79">
        <v>0</v>
      </c>
      <c r="J311" s="79">
        <v>46.8</v>
      </c>
      <c r="K311" s="79">
        <v>0</v>
      </c>
      <c r="L311" s="79">
        <v>46.8</v>
      </c>
      <c r="M311" s="79">
        <f t="shared" si="6"/>
        <v>46.8</v>
      </c>
    </row>
    <row r="312" spans="1:13" ht="9.9" customHeight="1" x14ac:dyDescent="0.3">
      <c r="A312" s="78" t="s">
        <v>1090</v>
      </c>
      <c r="B312" s="88" t="s">
        <v>372</v>
      </c>
      <c r="C312" s="89"/>
      <c r="D312" s="89"/>
      <c r="E312" s="89"/>
      <c r="F312" s="89"/>
      <c r="G312" s="90" t="s">
        <v>919</v>
      </c>
      <c r="H312" s="91"/>
      <c r="I312" s="79">
        <v>3160</v>
      </c>
      <c r="J312" s="79">
        <v>3160</v>
      </c>
      <c r="K312" s="79">
        <v>0</v>
      </c>
      <c r="L312" s="79">
        <v>6320</v>
      </c>
      <c r="M312" s="79">
        <f t="shared" si="6"/>
        <v>3160</v>
      </c>
    </row>
    <row r="313" spans="1:13" ht="9.9" customHeight="1" x14ac:dyDescent="0.3">
      <c r="A313" s="78" t="s">
        <v>882</v>
      </c>
      <c r="B313" s="88" t="s">
        <v>372</v>
      </c>
      <c r="C313" s="89"/>
      <c r="D313" s="89"/>
      <c r="E313" s="89"/>
      <c r="F313" s="89"/>
      <c r="G313" s="90" t="s">
        <v>883</v>
      </c>
      <c r="H313" s="91"/>
      <c r="I313" s="79">
        <v>1267.94</v>
      </c>
      <c r="J313" s="79">
        <v>0</v>
      </c>
      <c r="K313" s="79">
        <v>0</v>
      </c>
      <c r="L313" s="79">
        <v>1267.94</v>
      </c>
      <c r="M313" s="79">
        <f t="shared" si="6"/>
        <v>0</v>
      </c>
    </row>
    <row r="314" spans="1:13" ht="9.9" customHeight="1" x14ac:dyDescent="0.3">
      <c r="A314" s="78" t="s">
        <v>1109</v>
      </c>
      <c r="B314" s="88" t="s">
        <v>372</v>
      </c>
      <c r="C314" s="89"/>
      <c r="D314" s="89"/>
      <c r="E314" s="89"/>
      <c r="F314" s="89"/>
      <c r="G314" s="90" t="s">
        <v>1110</v>
      </c>
      <c r="H314" s="91"/>
      <c r="I314" s="79">
        <v>2009.35</v>
      </c>
      <c r="J314" s="79">
        <v>0</v>
      </c>
      <c r="K314" s="79">
        <v>2009.35</v>
      </c>
      <c r="L314" s="79">
        <v>0</v>
      </c>
      <c r="M314" s="79">
        <f t="shared" si="6"/>
        <v>-2009.35</v>
      </c>
    </row>
    <row r="315" spans="1:13" ht="9.9" customHeight="1" x14ac:dyDescent="0.3">
      <c r="A315" s="78" t="s">
        <v>886</v>
      </c>
      <c r="B315" s="88" t="s">
        <v>372</v>
      </c>
      <c r="C315" s="89"/>
      <c r="D315" s="89"/>
      <c r="E315" s="89"/>
      <c r="F315" s="89"/>
      <c r="G315" s="90" t="s">
        <v>887</v>
      </c>
      <c r="H315" s="91"/>
      <c r="I315" s="79">
        <v>0</v>
      </c>
      <c r="J315" s="79">
        <v>818.6</v>
      </c>
      <c r="K315" s="79">
        <v>0</v>
      </c>
      <c r="L315" s="79">
        <v>818.6</v>
      </c>
      <c r="M315" s="79">
        <f t="shared" si="6"/>
        <v>818.6</v>
      </c>
    </row>
    <row r="316" spans="1:13" ht="9.9" customHeight="1" x14ac:dyDescent="0.3">
      <c r="A316" s="78" t="s">
        <v>888</v>
      </c>
      <c r="B316" s="88" t="s">
        <v>372</v>
      </c>
      <c r="C316" s="89"/>
      <c r="D316" s="89"/>
      <c r="E316" s="89"/>
      <c r="F316" s="89"/>
      <c r="G316" s="90" t="s">
        <v>889</v>
      </c>
      <c r="H316" s="91"/>
      <c r="I316" s="79">
        <v>0</v>
      </c>
      <c r="J316" s="79">
        <v>289</v>
      </c>
      <c r="K316" s="79">
        <v>0</v>
      </c>
      <c r="L316" s="79">
        <v>289</v>
      </c>
      <c r="M316" s="79">
        <f t="shared" si="6"/>
        <v>289</v>
      </c>
    </row>
    <row r="317" spans="1:13" ht="9.9" customHeight="1" x14ac:dyDescent="0.3">
      <c r="A317" s="78" t="s">
        <v>892</v>
      </c>
      <c r="B317" s="88" t="s">
        <v>372</v>
      </c>
      <c r="C317" s="89"/>
      <c r="D317" s="89"/>
      <c r="E317" s="89"/>
      <c r="F317" s="89"/>
      <c r="G317" s="90" t="s">
        <v>893</v>
      </c>
      <c r="H317" s="91"/>
      <c r="I317" s="79">
        <v>144.12</v>
      </c>
      <c r="J317" s="79">
        <v>224.74</v>
      </c>
      <c r="K317" s="79">
        <v>0</v>
      </c>
      <c r="L317" s="79">
        <v>368.86</v>
      </c>
      <c r="M317" s="79">
        <f t="shared" si="6"/>
        <v>224.74</v>
      </c>
    </row>
    <row r="318" spans="1:13" ht="9.9" customHeight="1" x14ac:dyDescent="0.3">
      <c r="A318" s="78" t="s">
        <v>894</v>
      </c>
      <c r="B318" s="88" t="s">
        <v>372</v>
      </c>
      <c r="C318" s="89"/>
      <c r="D318" s="89"/>
      <c r="E318" s="89"/>
      <c r="F318" s="89"/>
      <c r="G318" s="90" t="s">
        <v>895</v>
      </c>
      <c r="H318" s="91"/>
      <c r="I318" s="79">
        <v>472.76</v>
      </c>
      <c r="J318" s="79">
        <v>57.69</v>
      </c>
      <c r="K318" s="79">
        <v>0</v>
      </c>
      <c r="L318" s="79">
        <v>530.45000000000005</v>
      </c>
      <c r="M318" s="79">
        <f t="shared" si="6"/>
        <v>57.69</v>
      </c>
    </row>
    <row r="319" spans="1:13" ht="9.9" customHeight="1" x14ac:dyDescent="0.3">
      <c r="A319" s="78" t="s">
        <v>896</v>
      </c>
      <c r="B319" s="88" t="s">
        <v>372</v>
      </c>
      <c r="C319" s="89"/>
      <c r="D319" s="89"/>
      <c r="E319" s="89"/>
      <c r="F319" s="89"/>
      <c r="G319" s="90" t="s">
        <v>1095</v>
      </c>
      <c r="H319" s="91"/>
      <c r="I319" s="79">
        <v>1251.02</v>
      </c>
      <c r="J319" s="79">
        <v>0</v>
      </c>
      <c r="K319" s="79">
        <v>0</v>
      </c>
      <c r="L319" s="79">
        <v>1251.02</v>
      </c>
      <c r="M319" s="79">
        <f t="shared" si="6"/>
        <v>0</v>
      </c>
    </row>
    <row r="320" spans="1:13" ht="9.9" customHeight="1" x14ac:dyDescent="0.3">
      <c r="A320" s="80" t="s">
        <v>372</v>
      </c>
      <c r="B320" s="88" t="s">
        <v>372</v>
      </c>
      <c r="C320" s="89"/>
      <c r="D320" s="89"/>
      <c r="E320" s="89"/>
      <c r="F320" s="89"/>
      <c r="G320" s="81" t="s">
        <v>372</v>
      </c>
      <c r="H320" s="82"/>
      <c r="I320" s="82"/>
      <c r="J320" s="82"/>
      <c r="K320" s="82"/>
      <c r="L320" s="82"/>
      <c r="M320" s="82"/>
    </row>
    <row r="321" spans="1:13" ht="9.9" customHeight="1" x14ac:dyDescent="0.3">
      <c r="A321" s="76" t="s">
        <v>898</v>
      </c>
      <c r="B321" s="88" t="s">
        <v>372</v>
      </c>
      <c r="C321" s="89"/>
      <c r="D321" s="89"/>
      <c r="E321" s="89"/>
      <c r="F321" s="86" t="s">
        <v>899</v>
      </c>
      <c r="G321" s="87"/>
      <c r="H321" s="87"/>
      <c r="I321" s="77">
        <v>810</v>
      </c>
      <c r="J321" s="77">
        <v>550</v>
      </c>
      <c r="K321" s="77">
        <v>0</v>
      </c>
      <c r="L321" s="77">
        <v>1360</v>
      </c>
      <c r="M321" s="77">
        <f>J321-K321</f>
        <v>550</v>
      </c>
    </row>
    <row r="322" spans="1:13" ht="9.9" customHeight="1" x14ac:dyDescent="0.3">
      <c r="A322" s="78" t="s">
        <v>900</v>
      </c>
      <c r="B322" s="88" t="s">
        <v>372</v>
      </c>
      <c r="C322" s="89"/>
      <c r="D322" s="89"/>
      <c r="E322" s="89"/>
      <c r="F322" s="89"/>
      <c r="G322" s="90" t="s">
        <v>901</v>
      </c>
      <c r="H322" s="91"/>
      <c r="I322" s="79">
        <v>0</v>
      </c>
      <c r="J322" s="79">
        <v>550</v>
      </c>
      <c r="K322" s="79">
        <v>0</v>
      </c>
      <c r="L322" s="79">
        <v>550</v>
      </c>
      <c r="M322" s="79">
        <f>J322-K322</f>
        <v>550</v>
      </c>
    </row>
    <row r="323" spans="1:13" ht="9.9" customHeight="1" x14ac:dyDescent="0.3">
      <c r="A323" s="78" t="s">
        <v>902</v>
      </c>
      <c r="B323" s="88" t="s">
        <v>372</v>
      </c>
      <c r="C323" s="89"/>
      <c r="D323" s="89"/>
      <c r="E323" s="89"/>
      <c r="F323" s="89"/>
      <c r="G323" s="90" t="s">
        <v>903</v>
      </c>
      <c r="H323" s="91"/>
      <c r="I323" s="79">
        <v>60</v>
      </c>
      <c r="J323" s="79">
        <v>0</v>
      </c>
      <c r="K323" s="79">
        <v>0</v>
      </c>
      <c r="L323" s="79">
        <v>60</v>
      </c>
      <c r="M323" s="79">
        <f>J323-K323</f>
        <v>0</v>
      </c>
    </row>
    <row r="324" spans="1:13" ht="9.9" customHeight="1" x14ac:dyDescent="0.3">
      <c r="A324" s="78" t="s">
        <v>904</v>
      </c>
      <c r="B324" s="88" t="s">
        <v>372</v>
      </c>
      <c r="C324" s="89"/>
      <c r="D324" s="89"/>
      <c r="E324" s="89"/>
      <c r="F324" s="89"/>
      <c r="G324" s="90" t="s">
        <v>905</v>
      </c>
      <c r="H324" s="91"/>
      <c r="I324" s="79">
        <v>750</v>
      </c>
      <c r="J324" s="79">
        <v>0</v>
      </c>
      <c r="K324" s="79">
        <v>0</v>
      </c>
      <c r="L324" s="79">
        <v>750</v>
      </c>
      <c r="M324" s="79">
        <f>J324-K324</f>
        <v>0</v>
      </c>
    </row>
    <row r="325" spans="1:13" ht="9.9" customHeight="1" x14ac:dyDescent="0.3">
      <c r="A325" s="80" t="s">
        <v>372</v>
      </c>
      <c r="B325" s="88" t="s">
        <v>372</v>
      </c>
      <c r="C325" s="89"/>
      <c r="D325" s="89"/>
      <c r="E325" s="89"/>
      <c r="F325" s="89"/>
      <c r="G325" s="81" t="s">
        <v>372</v>
      </c>
      <c r="H325" s="82"/>
      <c r="I325" s="82"/>
      <c r="J325" s="82"/>
      <c r="K325" s="82"/>
      <c r="L325" s="82"/>
      <c r="M325" s="82"/>
    </row>
    <row r="326" spans="1:13" ht="9.9" customHeight="1" x14ac:dyDescent="0.3">
      <c r="A326" s="76" t="s">
        <v>906</v>
      </c>
      <c r="B326" s="88" t="s">
        <v>372</v>
      </c>
      <c r="C326" s="86" t="s">
        <v>907</v>
      </c>
      <c r="D326" s="87"/>
      <c r="E326" s="87"/>
      <c r="F326" s="87"/>
      <c r="G326" s="87"/>
      <c r="H326" s="87"/>
      <c r="I326" s="77">
        <v>23042.13</v>
      </c>
      <c r="J326" s="77">
        <v>23872</v>
      </c>
      <c r="K326" s="77">
        <v>0</v>
      </c>
      <c r="L326" s="77">
        <v>46914.13</v>
      </c>
      <c r="M326" s="77">
        <f t="shared" ref="M326:M336" si="7">J326-K326</f>
        <v>23872</v>
      </c>
    </row>
    <row r="327" spans="1:13" ht="9.9" customHeight="1" x14ac:dyDescent="0.3">
      <c r="A327" s="76" t="s">
        <v>908</v>
      </c>
      <c r="B327" s="88" t="s">
        <v>372</v>
      </c>
      <c r="C327" s="89"/>
      <c r="D327" s="86" t="s">
        <v>907</v>
      </c>
      <c r="E327" s="87"/>
      <c r="F327" s="87"/>
      <c r="G327" s="87"/>
      <c r="H327" s="87"/>
      <c r="I327" s="77">
        <v>23042.13</v>
      </c>
      <c r="J327" s="77">
        <v>23872</v>
      </c>
      <c r="K327" s="77">
        <v>0</v>
      </c>
      <c r="L327" s="77">
        <v>46914.13</v>
      </c>
      <c r="M327" s="77">
        <f t="shared" si="7"/>
        <v>23872</v>
      </c>
    </row>
    <row r="328" spans="1:13" ht="9.9" customHeight="1" x14ac:dyDescent="0.3">
      <c r="A328" s="76" t="s">
        <v>909</v>
      </c>
      <c r="B328" s="88" t="s">
        <v>372</v>
      </c>
      <c r="C328" s="89"/>
      <c r="D328" s="89"/>
      <c r="E328" s="86" t="s">
        <v>907</v>
      </c>
      <c r="F328" s="87"/>
      <c r="G328" s="87"/>
      <c r="H328" s="87"/>
      <c r="I328" s="77">
        <v>23042.13</v>
      </c>
      <c r="J328" s="77">
        <v>23872</v>
      </c>
      <c r="K328" s="77">
        <v>0</v>
      </c>
      <c r="L328" s="77">
        <v>46914.13</v>
      </c>
      <c r="M328" s="77">
        <f t="shared" si="7"/>
        <v>23872</v>
      </c>
    </row>
    <row r="329" spans="1:13" ht="9.9" customHeight="1" x14ac:dyDescent="0.3">
      <c r="A329" s="76" t="s">
        <v>910</v>
      </c>
      <c r="B329" s="88" t="s">
        <v>372</v>
      </c>
      <c r="C329" s="89"/>
      <c r="D329" s="89"/>
      <c r="E329" s="89"/>
      <c r="F329" s="86" t="s">
        <v>911</v>
      </c>
      <c r="G329" s="87"/>
      <c r="H329" s="87"/>
      <c r="I329" s="77">
        <v>17007.13</v>
      </c>
      <c r="J329" s="77">
        <v>18359.689999999999</v>
      </c>
      <c r="K329" s="77">
        <v>0</v>
      </c>
      <c r="L329" s="77">
        <v>35366.82</v>
      </c>
      <c r="M329" s="77">
        <f t="shared" si="7"/>
        <v>18359.689999999999</v>
      </c>
    </row>
    <row r="330" spans="1:13" ht="18.899999999999999" customHeight="1" x14ac:dyDescent="0.3">
      <c r="A330" s="78" t="s">
        <v>912</v>
      </c>
      <c r="B330" s="88" t="s">
        <v>372</v>
      </c>
      <c r="C330" s="89"/>
      <c r="D330" s="89"/>
      <c r="E330" s="89"/>
      <c r="F330" s="89"/>
      <c r="G330" s="90" t="s">
        <v>913</v>
      </c>
      <c r="H330" s="91"/>
      <c r="I330" s="79">
        <v>9564.5</v>
      </c>
      <c r="J330" s="79">
        <v>9334.5</v>
      </c>
      <c r="K330" s="79">
        <v>0</v>
      </c>
      <c r="L330" s="79">
        <v>18899</v>
      </c>
      <c r="M330" s="79">
        <f t="shared" si="7"/>
        <v>9334.5</v>
      </c>
    </row>
    <row r="331" spans="1:13" ht="9.9" customHeight="1" x14ac:dyDescent="0.3">
      <c r="A331" s="78" t="s">
        <v>920</v>
      </c>
      <c r="B331" s="88" t="s">
        <v>372</v>
      </c>
      <c r="C331" s="89"/>
      <c r="D331" s="89"/>
      <c r="E331" s="89"/>
      <c r="F331" s="89"/>
      <c r="G331" s="90" t="s">
        <v>921</v>
      </c>
      <c r="H331" s="91"/>
      <c r="I331" s="79">
        <v>100</v>
      </c>
      <c r="J331" s="79">
        <v>0</v>
      </c>
      <c r="K331" s="79">
        <v>0</v>
      </c>
      <c r="L331" s="79">
        <v>100</v>
      </c>
      <c r="M331" s="79">
        <f t="shared" si="7"/>
        <v>0</v>
      </c>
    </row>
    <row r="332" spans="1:13" ht="9.9" customHeight="1" x14ac:dyDescent="0.3">
      <c r="A332" s="78" t="s">
        <v>922</v>
      </c>
      <c r="B332" s="88" t="s">
        <v>372</v>
      </c>
      <c r="C332" s="89"/>
      <c r="D332" s="89"/>
      <c r="E332" s="89"/>
      <c r="F332" s="89"/>
      <c r="G332" s="90" t="s">
        <v>923</v>
      </c>
      <c r="H332" s="91"/>
      <c r="I332" s="79">
        <v>2048.54</v>
      </c>
      <c r="J332" s="79">
        <v>3393.54</v>
      </c>
      <c r="K332" s="79">
        <v>0</v>
      </c>
      <c r="L332" s="79">
        <v>5442.08</v>
      </c>
      <c r="M332" s="79">
        <f t="shared" si="7"/>
        <v>3393.54</v>
      </c>
    </row>
    <row r="333" spans="1:13" ht="9.9" customHeight="1" x14ac:dyDescent="0.3">
      <c r="A333" s="78" t="s">
        <v>924</v>
      </c>
      <c r="B333" s="88" t="s">
        <v>372</v>
      </c>
      <c r="C333" s="89"/>
      <c r="D333" s="89"/>
      <c r="E333" s="89"/>
      <c r="F333" s="89"/>
      <c r="G333" s="90" t="s">
        <v>925</v>
      </c>
      <c r="H333" s="91"/>
      <c r="I333" s="79">
        <v>120</v>
      </c>
      <c r="J333" s="79">
        <v>550</v>
      </c>
      <c r="K333" s="79">
        <v>0</v>
      </c>
      <c r="L333" s="79">
        <v>670</v>
      </c>
      <c r="M333" s="79">
        <f t="shared" si="7"/>
        <v>550</v>
      </c>
    </row>
    <row r="334" spans="1:13" ht="9.9" customHeight="1" x14ac:dyDescent="0.3">
      <c r="A334" s="78" t="s">
        <v>926</v>
      </c>
      <c r="B334" s="88" t="s">
        <v>372</v>
      </c>
      <c r="C334" s="89"/>
      <c r="D334" s="89"/>
      <c r="E334" s="89"/>
      <c r="F334" s="89"/>
      <c r="G334" s="90" t="s">
        <v>927</v>
      </c>
      <c r="H334" s="91"/>
      <c r="I334" s="79">
        <v>1674.09</v>
      </c>
      <c r="J334" s="79">
        <v>2363.63</v>
      </c>
      <c r="K334" s="79">
        <v>0</v>
      </c>
      <c r="L334" s="79">
        <v>4037.72</v>
      </c>
      <c r="M334" s="79">
        <f t="shared" si="7"/>
        <v>2363.63</v>
      </c>
    </row>
    <row r="335" spans="1:13" ht="9.9" customHeight="1" x14ac:dyDescent="0.3">
      <c r="A335" s="78" t="s">
        <v>930</v>
      </c>
      <c r="B335" s="88" t="s">
        <v>372</v>
      </c>
      <c r="C335" s="89"/>
      <c r="D335" s="89"/>
      <c r="E335" s="89"/>
      <c r="F335" s="89"/>
      <c r="G335" s="90" t="s">
        <v>931</v>
      </c>
      <c r="H335" s="91"/>
      <c r="I335" s="79">
        <v>3500</v>
      </c>
      <c r="J335" s="79">
        <v>2450</v>
      </c>
      <c r="K335" s="79">
        <v>0</v>
      </c>
      <c r="L335" s="79">
        <v>5950</v>
      </c>
      <c r="M335" s="79">
        <f t="shared" si="7"/>
        <v>2450</v>
      </c>
    </row>
    <row r="336" spans="1:13" ht="9.9" customHeight="1" x14ac:dyDescent="0.3">
      <c r="A336" s="78" t="s">
        <v>932</v>
      </c>
      <c r="B336" s="88" t="s">
        <v>372</v>
      </c>
      <c r="C336" s="89"/>
      <c r="D336" s="89"/>
      <c r="E336" s="89"/>
      <c r="F336" s="89"/>
      <c r="G336" s="90" t="s">
        <v>933</v>
      </c>
      <c r="H336" s="91"/>
      <c r="I336" s="79">
        <v>0</v>
      </c>
      <c r="J336" s="79">
        <v>268.02</v>
      </c>
      <c r="K336" s="79">
        <v>0</v>
      </c>
      <c r="L336" s="79">
        <v>268.02</v>
      </c>
      <c r="M336" s="79">
        <f t="shared" si="7"/>
        <v>268.02</v>
      </c>
    </row>
    <row r="337" spans="1:13" ht="9.9" customHeight="1" x14ac:dyDescent="0.3">
      <c r="A337" s="80" t="s">
        <v>372</v>
      </c>
      <c r="B337" s="88" t="s">
        <v>372</v>
      </c>
      <c r="C337" s="89"/>
      <c r="D337" s="89"/>
      <c r="E337" s="89"/>
      <c r="F337" s="89"/>
      <c r="G337" s="81" t="s">
        <v>372</v>
      </c>
      <c r="H337" s="82"/>
      <c r="I337" s="82"/>
      <c r="J337" s="82"/>
      <c r="K337" s="82"/>
      <c r="L337" s="82"/>
      <c r="M337" s="82"/>
    </row>
    <row r="338" spans="1:13" ht="9.9" customHeight="1" x14ac:dyDescent="0.3">
      <c r="A338" s="76" t="s">
        <v>934</v>
      </c>
      <c r="B338" s="88" t="s">
        <v>372</v>
      </c>
      <c r="C338" s="89"/>
      <c r="D338" s="89"/>
      <c r="E338" s="89"/>
      <c r="F338" s="86" t="s">
        <v>935</v>
      </c>
      <c r="G338" s="87"/>
      <c r="H338" s="87"/>
      <c r="I338" s="77">
        <v>2050</v>
      </c>
      <c r="J338" s="77">
        <v>2050</v>
      </c>
      <c r="K338" s="77">
        <v>0</v>
      </c>
      <c r="L338" s="77">
        <v>4100</v>
      </c>
      <c r="M338" s="77">
        <f>J338-K338</f>
        <v>2050</v>
      </c>
    </row>
    <row r="339" spans="1:13" ht="9.9" customHeight="1" x14ac:dyDescent="0.3">
      <c r="A339" s="78" t="s">
        <v>938</v>
      </c>
      <c r="B339" s="88" t="s">
        <v>372</v>
      </c>
      <c r="C339" s="89"/>
      <c r="D339" s="89"/>
      <c r="E339" s="89"/>
      <c r="F339" s="89"/>
      <c r="G339" s="90" t="s">
        <v>939</v>
      </c>
      <c r="H339" s="91"/>
      <c r="I339" s="79">
        <v>2050</v>
      </c>
      <c r="J339" s="79">
        <v>2050</v>
      </c>
      <c r="K339" s="79">
        <v>0</v>
      </c>
      <c r="L339" s="79">
        <v>4100</v>
      </c>
      <c r="M339" s="79">
        <f>J339-K339</f>
        <v>2050</v>
      </c>
    </row>
    <row r="340" spans="1:13" ht="9.9" customHeight="1" x14ac:dyDescent="0.3">
      <c r="A340" s="80" t="s">
        <v>372</v>
      </c>
      <c r="B340" s="88" t="s">
        <v>372</v>
      </c>
      <c r="C340" s="89"/>
      <c r="D340" s="89"/>
      <c r="E340" s="89"/>
      <c r="F340" s="89"/>
      <c r="G340" s="81" t="s">
        <v>372</v>
      </c>
      <c r="H340" s="82"/>
      <c r="I340" s="82"/>
      <c r="J340" s="82"/>
      <c r="K340" s="82"/>
      <c r="L340" s="82"/>
      <c r="M340" s="82"/>
    </row>
    <row r="341" spans="1:13" ht="9.9" customHeight="1" x14ac:dyDescent="0.3">
      <c r="A341" s="76" t="s">
        <v>940</v>
      </c>
      <c r="B341" s="88" t="s">
        <v>372</v>
      </c>
      <c r="C341" s="89"/>
      <c r="D341" s="89"/>
      <c r="E341" s="89"/>
      <c r="F341" s="86" t="s">
        <v>941</v>
      </c>
      <c r="G341" s="87"/>
      <c r="H341" s="87"/>
      <c r="I341" s="77">
        <v>3985</v>
      </c>
      <c r="J341" s="77">
        <v>3462.31</v>
      </c>
      <c r="K341" s="77">
        <v>0</v>
      </c>
      <c r="L341" s="77">
        <v>7447.31</v>
      </c>
      <c r="M341" s="77">
        <f>J341-K341</f>
        <v>3462.31</v>
      </c>
    </row>
    <row r="342" spans="1:13" ht="9.9" customHeight="1" x14ac:dyDescent="0.3">
      <c r="A342" s="78" t="s">
        <v>942</v>
      </c>
      <c r="B342" s="88" t="s">
        <v>372</v>
      </c>
      <c r="C342" s="89"/>
      <c r="D342" s="89"/>
      <c r="E342" s="89"/>
      <c r="F342" s="89"/>
      <c r="G342" s="90" t="s">
        <v>943</v>
      </c>
      <c r="H342" s="91"/>
      <c r="I342" s="79">
        <v>3985</v>
      </c>
      <c r="J342" s="79">
        <v>3462.31</v>
      </c>
      <c r="K342" s="79">
        <v>0</v>
      </c>
      <c r="L342" s="79">
        <v>7447.31</v>
      </c>
      <c r="M342" s="79">
        <f>J342-K342</f>
        <v>3462.31</v>
      </c>
    </row>
    <row r="343" spans="1:13" ht="9.9" customHeight="1" x14ac:dyDescent="0.3">
      <c r="A343" s="80" t="s">
        <v>372</v>
      </c>
      <c r="B343" s="88" t="s">
        <v>372</v>
      </c>
      <c r="C343" s="89"/>
      <c r="D343" s="89"/>
      <c r="E343" s="89"/>
      <c r="F343" s="89"/>
      <c r="G343" s="81" t="s">
        <v>372</v>
      </c>
      <c r="H343" s="82"/>
      <c r="I343" s="82"/>
      <c r="J343" s="82"/>
      <c r="K343" s="82"/>
      <c r="L343" s="82"/>
      <c r="M343" s="82"/>
    </row>
    <row r="344" spans="1:13" ht="9.9" customHeight="1" x14ac:dyDescent="0.3">
      <c r="A344" s="76" t="s">
        <v>956</v>
      </c>
      <c r="B344" s="88" t="s">
        <v>372</v>
      </c>
      <c r="C344" s="86" t="s">
        <v>957</v>
      </c>
      <c r="D344" s="87"/>
      <c r="E344" s="87"/>
      <c r="F344" s="87"/>
      <c r="G344" s="87"/>
      <c r="H344" s="87"/>
      <c r="I344" s="77">
        <v>25864.23</v>
      </c>
      <c r="J344" s="77">
        <v>31020.59</v>
      </c>
      <c r="K344" s="77">
        <v>0</v>
      </c>
      <c r="L344" s="77">
        <v>56884.82</v>
      </c>
      <c r="M344" s="77">
        <f t="shared" ref="M344:M349" si="8">J344-K344</f>
        <v>31020.59</v>
      </c>
    </row>
    <row r="345" spans="1:13" ht="9.9" customHeight="1" x14ac:dyDescent="0.3">
      <c r="A345" s="76" t="s">
        <v>958</v>
      </c>
      <c r="B345" s="88" t="s">
        <v>372</v>
      </c>
      <c r="C345" s="89"/>
      <c r="D345" s="86" t="s">
        <v>957</v>
      </c>
      <c r="E345" s="87"/>
      <c r="F345" s="87"/>
      <c r="G345" s="87"/>
      <c r="H345" s="87"/>
      <c r="I345" s="77">
        <v>25864.23</v>
      </c>
      <c r="J345" s="77">
        <v>31020.59</v>
      </c>
      <c r="K345" s="77">
        <v>0</v>
      </c>
      <c r="L345" s="77">
        <v>56884.82</v>
      </c>
      <c r="M345" s="77">
        <f t="shared" si="8"/>
        <v>31020.59</v>
      </c>
    </row>
    <row r="346" spans="1:13" ht="9.9" customHeight="1" x14ac:dyDescent="0.3">
      <c r="A346" s="76" t="s">
        <v>959</v>
      </c>
      <c r="B346" s="88" t="s">
        <v>372</v>
      </c>
      <c r="C346" s="89"/>
      <c r="D346" s="89"/>
      <c r="E346" s="86" t="s">
        <v>957</v>
      </c>
      <c r="F346" s="87"/>
      <c r="G346" s="87"/>
      <c r="H346" s="87"/>
      <c r="I346" s="77">
        <v>25864.23</v>
      </c>
      <c r="J346" s="77">
        <v>31020.59</v>
      </c>
      <c r="K346" s="77">
        <v>0</v>
      </c>
      <c r="L346" s="77">
        <v>56884.82</v>
      </c>
      <c r="M346" s="77">
        <f t="shared" si="8"/>
        <v>31020.59</v>
      </c>
    </row>
    <row r="347" spans="1:13" ht="9.9" customHeight="1" x14ac:dyDescent="0.3">
      <c r="A347" s="76" t="s">
        <v>960</v>
      </c>
      <c r="B347" s="88" t="s">
        <v>372</v>
      </c>
      <c r="C347" s="89"/>
      <c r="D347" s="89"/>
      <c r="E347" s="89"/>
      <c r="F347" s="86" t="s">
        <v>953</v>
      </c>
      <c r="G347" s="87"/>
      <c r="H347" s="87"/>
      <c r="I347" s="77">
        <v>3710</v>
      </c>
      <c r="J347" s="77">
        <v>1092.94</v>
      </c>
      <c r="K347" s="77">
        <v>0</v>
      </c>
      <c r="L347" s="77">
        <v>4802.9399999999996</v>
      </c>
      <c r="M347" s="77">
        <f t="shared" si="8"/>
        <v>1092.94</v>
      </c>
    </row>
    <row r="348" spans="1:13" ht="9.9" customHeight="1" x14ac:dyDescent="0.3">
      <c r="A348" s="78" t="s">
        <v>961</v>
      </c>
      <c r="B348" s="88" t="s">
        <v>372</v>
      </c>
      <c r="C348" s="89"/>
      <c r="D348" s="89"/>
      <c r="E348" s="89"/>
      <c r="F348" s="89"/>
      <c r="G348" s="90" t="s">
        <v>897</v>
      </c>
      <c r="H348" s="91"/>
      <c r="I348" s="79">
        <v>0</v>
      </c>
      <c r="J348" s="79">
        <v>62.94</v>
      </c>
      <c r="K348" s="79">
        <v>0</v>
      </c>
      <c r="L348" s="79">
        <v>62.94</v>
      </c>
      <c r="M348" s="79">
        <f t="shared" si="8"/>
        <v>62.94</v>
      </c>
    </row>
    <row r="349" spans="1:13" ht="9.9" customHeight="1" x14ac:dyDescent="0.3">
      <c r="A349" s="78" t="s">
        <v>962</v>
      </c>
      <c r="B349" s="88" t="s">
        <v>372</v>
      </c>
      <c r="C349" s="89"/>
      <c r="D349" s="89"/>
      <c r="E349" s="89"/>
      <c r="F349" s="89"/>
      <c r="G349" s="90" t="s">
        <v>963</v>
      </c>
      <c r="H349" s="91"/>
      <c r="I349" s="79">
        <v>3710</v>
      </c>
      <c r="J349" s="79">
        <v>1030</v>
      </c>
      <c r="K349" s="79">
        <v>0</v>
      </c>
      <c r="L349" s="79">
        <v>4740</v>
      </c>
      <c r="M349" s="79">
        <f t="shared" si="8"/>
        <v>1030</v>
      </c>
    </row>
    <row r="350" spans="1:13" ht="9.9" customHeight="1" x14ac:dyDescent="0.3">
      <c r="A350" s="80" t="s">
        <v>372</v>
      </c>
      <c r="B350" s="88" t="s">
        <v>372</v>
      </c>
      <c r="C350" s="89"/>
      <c r="D350" s="89"/>
      <c r="E350" s="89"/>
      <c r="F350" s="89"/>
      <c r="G350" s="81" t="s">
        <v>372</v>
      </c>
      <c r="H350" s="82"/>
      <c r="I350" s="82"/>
      <c r="J350" s="82"/>
      <c r="K350" s="82"/>
      <c r="L350" s="82"/>
      <c r="M350" s="82"/>
    </row>
    <row r="351" spans="1:13" ht="9.9" customHeight="1" x14ac:dyDescent="0.3">
      <c r="A351" s="76" t="s">
        <v>964</v>
      </c>
      <c r="B351" s="88" t="s">
        <v>372</v>
      </c>
      <c r="C351" s="89"/>
      <c r="D351" s="89"/>
      <c r="E351" s="89"/>
      <c r="F351" s="86" t="s">
        <v>965</v>
      </c>
      <c r="G351" s="87"/>
      <c r="H351" s="87"/>
      <c r="I351" s="77">
        <v>22154.23</v>
      </c>
      <c r="J351" s="77">
        <v>29927.65</v>
      </c>
      <c r="K351" s="77">
        <v>0</v>
      </c>
      <c r="L351" s="77">
        <v>52081.88</v>
      </c>
      <c r="M351" s="77">
        <f>J351-K351</f>
        <v>29927.65</v>
      </c>
    </row>
    <row r="352" spans="1:13" ht="9.9" customHeight="1" x14ac:dyDescent="0.3">
      <c r="A352" s="78" t="s">
        <v>966</v>
      </c>
      <c r="B352" s="88" t="s">
        <v>372</v>
      </c>
      <c r="C352" s="89"/>
      <c r="D352" s="89"/>
      <c r="E352" s="89"/>
      <c r="F352" s="89"/>
      <c r="G352" s="90" t="s">
        <v>967</v>
      </c>
      <c r="H352" s="91"/>
      <c r="I352" s="79">
        <v>21286.69</v>
      </c>
      <c r="J352" s="79">
        <v>25996.36</v>
      </c>
      <c r="K352" s="79">
        <v>0</v>
      </c>
      <c r="L352" s="79">
        <v>47283.05</v>
      </c>
      <c r="M352" s="79">
        <f>J352-K352</f>
        <v>25996.36</v>
      </c>
    </row>
    <row r="353" spans="1:13" ht="9.9" customHeight="1" x14ac:dyDescent="0.3">
      <c r="A353" s="78" t="s">
        <v>968</v>
      </c>
      <c r="B353" s="88" t="s">
        <v>372</v>
      </c>
      <c r="C353" s="89"/>
      <c r="D353" s="89"/>
      <c r="E353" s="89"/>
      <c r="F353" s="89"/>
      <c r="G353" s="90" t="s">
        <v>969</v>
      </c>
      <c r="H353" s="91"/>
      <c r="I353" s="79">
        <v>867.54</v>
      </c>
      <c r="J353" s="79">
        <v>3931.29</v>
      </c>
      <c r="K353" s="79">
        <v>0</v>
      </c>
      <c r="L353" s="79">
        <v>4798.83</v>
      </c>
      <c r="M353" s="79">
        <f>J353-K353</f>
        <v>3931.29</v>
      </c>
    </row>
    <row r="354" spans="1:13" ht="9.9" customHeight="1" x14ac:dyDescent="0.3">
      <c r="A354" s="80" t="s">
        <v>372</v>
      </c>
      <c r="B354" s="88" t="s">
        <v>372</v>
      </c>
      <c r="C354" s="89"/>
      <c r="D354" s="89"/>
      <c r="E354" s="89"/>
      <c r="F354" s="89"/>
      <c r="G354" s="81" t="s">
        <v>372</v>
      </c>
      <c r="H354" s="82"/>
      <c r="I354" s="82"/>
      <c r="J354" s="82"/>
      <c r="K354" s="82"/>
      <c r="L354" s="82"/>
      <c r="M354" s="82"/>
    </row>
    <row r="355" spans="1:13" ht="9.9" customHeight="1" x14ac:dyDescent="0.3">
      <c r="A355" s="76" t="s">
        <v>979</v>
      </c>
      <c r="B355" s="88" t="s">
        <v>372</v>
      </c>
      <c r="C355" s="86" t="s">
        <v>980</v>
      </c>
      <c r="D355" s="87"/>
      <c r="E355" s="87"/>
      <c r="F355" s="87"/>
      <c r="G355" s="87"/>
      <c r="H355" s="87"/>
      <c r="I355" s="77">
        <v>899</v>
      </c>
      <c r="J355" s="77">
        <v>2019</v>
      </c>
      <c r="K355" s="77">
        <v>0</v>
      </c>
      <c r="L355" s="77">
        <v>2918</v>
      </c>
      <c r="M355" s="77">
        <f>J355-K355</f>
        <v>2019</v>
      </c>
    </row>
    <row r="356" spans="1:13" ht="9.9" customHeight="1" x14ac:dyDescent="0.3">
      <c r="A356" s="76" t="s">
        <v>981</v>
      </c>
      <c r="B356" s="88" t="s">
        <v>372</v>
      </c>
      <c r="C356" s="89"/>
      <c r="D356" s="86" t="s">
        <v>980</v>
      </c>
      <c r="E356" s="87"/>
      <c r="F356" s="87"/>
      <c r="G356" s="87"/>
      <c r="H356" s="87"/>
      <c r="I356" s="77">
        <v>899</v>
      </c>
      <c r="J356" s="77">
        <v>2019</v>
      </c>
      <c r="K356" s="77">
        <v>0</v>
      </c>
      <c r="L356" s="77">
        <v>2918</v>
      </c>
      <c r="M356" s="77">
        <f>J356-K356</f>
        <v>2019</v>
      </c>
    </row>
    <row r="357" spans="1:13" ht="9.9" customHeight="1" x14ac:dyDescent="0.3">
      <c r="A357" s="76" t="s">
        <v>982</v>
      </c>
      <c r="B357" s="88" t="s">
        <v>372</v>
      </c>
      <c r="C357" s="89"/>
      <c r="D357" s="89"/>
      <c r="E357" s="86" t="s">
        <v>980</v>
      </c>
      <c r="F357" s="87"/>
      <c r="G357" s="87"/>
      <c r="H357" s="87"/>
      <c r="I357" s="77">
        <v>899</v>
      </c>
      <c r="J357" s="77">
        <v>2019</v>
      </c>
      <c r="K357" s="77">
        <v>0</v>
      </c>
      <c r="L357" s="77">
        <v>2918</v>
      </c>
      <c r="M357" s="77">
        <f>J357-K357</f>
        <v>2019</v>
      </c>
    </row>
    <row r="358" spans="1:13" ht="9.9" customHeight="1" x14ac:dyDescent="0.3">
      <c r="A358" s="76" t="s">
        <v>983</v>
      </c>
      <c r="B358" s="88" t="s">
        <v>372</v>
      </c>
      <c r="C358" s="89"/>
      <c r="D358" s="89"/>
      <c r="E358" s="89"/>
      <c r="F358" s="86" t="s">
        <v>984</v>
      </c>
      <c r="G358" s="87"/>
      <c r="H358" s="87"/>
      <c r="I358" s="77">
        <v>899</v>
      </c>
      <c r="J358" s="77">
        <v>2019</v>
      </c>
      <c r="K358" s="77">
        <v>0</v>
      </c>
      <c r="L358" s="77">
        <v>2918</v>
      </c>
      <c r="M358" s="77">
        <f>J358-K358</f>
        <v>2019</v>
      </c>
    </row>
    <row r="359" spans="1:13" ht="9.9" customHeight="1" x14ac:dyDescent="0.3">
      <c r="A359" s="78" t="s">
        <v>985</v>
      </c>
      <c r="B359" s="88" t="s">
        <v>372</v>
      </c>
      <c r="C359" s="89"/>
      <c r="D359" s="89"/>
      <c r="E359" s="89"/>
      <c r="F359" s="89"/>
      <c r="G359" s="90" t="s">
        <v>986</v>
      </c>
      <c r="H359" s="91"/>
      <c r="I359" s="79">
        <v>899</v>
      </c>
      <c r="J359" s="79">
        <v>2019</v>
      </c>
      <c r="K359" s="79">
        <v>0</v>
      </c>
      <c r="L359" s="79">
        <v>2918</v>
      </c>
      <c r="M359" s="79">
        <f>J359-K359</f>
        <v>2019</v>
      </c>
    </row>
    <row r="360" spans="1:13" ht="9.9" customHeight="1" x14ac:dyDescent="0.3">
      <c r="A360" s="80" t="s">
        <v>372</v>
      </c>
      <c r="B360" s="88" t="s">
        <v>372</v>
      </c>
      <c r="C360" s="89"/>
      <c r="D360" s="89"/>
      <c r="E360" s="89"/>
      <c r="F360" s="89"/>
      <c r="G360" s="81" t="s">
        <v>372</v>
      </c>
      <c r="H360" s="82"/>
      <c r="I360" s="82"/>
      <c r="J360" s="82"/>
      <c r="K360" s="82"/>
      <c r="L360" s="82"/>
      <c r="M360" s="82"/>
    </row>
    <row r="361" spans="1:13" ht="9.9" customHeight="1" x14ac:dyDescent="0.3">
      <c r="A361" s="76" t="s">
        <v>1005</v>
      </c>
      <c r="B361" s="88" t="s">
        <v>372</v>
      </c>
      <c r="C361" s="86" t="s">
        <v>1006</v>
      </c>
      <c r="D361" s="87"/>
      <c r="E361" s="87"/>
      <c r="F361" s="87"/>
      <c r="G361" s="87"/>
      <c r="H361" s="87"/>
      <c r="I361" s="77">
        <v>164333.74</v>
      </c>
      <c r="J361" s="77">
        <v>150955.57</v>
      </c>
      <c r="K361" s="77">
        <v>0</v>
      </c>
      <c r="L361" s="77">
        <v>315289.31</v>
      </c>
      <c r="M361" s="77">
        <f t="shared" ref="M361:M366" si="9">J361-K361</f>
        <v>150955.57</v>
      </c>
    </row>
    <row r="362" spans="1:13" ht="9.9" customHeight="1" x14ac:dyDescent="0.3">
      <c r="A362" s="76" t="s">
        <v>1007</v>
      </c>
      <c r="B362" s="88" t="s">
        <v>372</v>
      </c>
      <c r="C362" s="89"/>
      <c r="D362" s="86" t="s">
        <v>1006</v>
      </c>
      <c r="E362" s="87"/>
      <c r="F362" s="87"/>
      <c r="G362" s="87"/>
      <c r="H362" s="87"/>
      <c r="I362" s="77">
        <v>164333.74</v>
      </c>
      <c r="J362" s="77">
        <v>150955.57</v>
      </c>
      <c r="K362" s="77">
        <v>0</v>
      </c>
      <c r="L362" s="77">
        <v>315289.31</v>
      </c>
      <c r="M362" s="77">
        <f t="shared" si="9"/>
        <v>150955.57</v>
      </c>
    </row>
    <row r="363" spans="1:13" ht="9.9" customHeight="1" x14ac:dyDescent="0.3">
      <c r="A363" s="76" t="s">
        <v>1008</v>
      </c>
      <c r="B363" s="88" t="s">
        <v>372</v>
      </c>
      <c r="C363" s="89"/>
      <c r="D363" s="89"/>
      <c r="E363" s="86" t="s">
        <v>1006</v>
      </c>
      <c r="F363" s="87"/>
      <c r="G363" s="87"/>
      <c r="H363" s="87"/>
      <c r="I363" s="77">
        <v>164333.74</v>
      </c>
      <c r="J363" s="77">
        <v>150955.57</v>
      </c>
      <c r="K363" s="77">
        <v>0</v>
      </c>
      <c r="L363" s="77">
        <v>315289.31</v>
      </c>
      <c r="M363" s="77">
        <f t="shared" si="9"/>
        <v>150955.57</v>
      </c>
    </row>
    <row r="364" spans="1:13" ht="9.9" customHeight="1" x14ac:dyDescent="0.3">
      <c r="A364" s="76" t="s">
        <v>1009</v>
      </c>
      <c r="B364" s="88" t="s">
        <v>372</v>
      </c>
      <c r="C364" s="89"/>
      <c r="D364" s="89"/>
      <c r="E364" s="89"/>
      <c r="F364" s="86" t="s">
        <v>1006</v>
      </c>
      <c r="G364" s="87"/>
      <c r="H364" s="87"/>
      <c r="I364" s="77">
        <v>164333.74</v>
      </c>
      <c r="J364" s="77">
        <v>150955.57</v>
      </c>
      <c r="K364" s="77">
        <v>0</v>
      </c>
      <c r="L364" s="77">
        <v>315289.31</v>
      </c>
      <c r="M364" s="77">
        <f t="shared" si="9"/>
        <v>150955.57</v>
      </c>
    </row>
    <row r="365" spans="1:13" ht="9.9" customHeight="1" x14ac:dyDescent="0.3">
      <c r="A365" s="78" t="s">
        <v>1010</v>
      </c>
      <c r="B365" s="88" t="s">
        <v>372</v>
      </c>
      <c r="C365" s="89"/>
      <c r="D365" s="89"/>
      <c r="E365" s="89"/>
      <c r="F365" s="89"/>
      <c r="G365" s="90" t="s">
        <v>1011</v>
      </c>
      <c r="H365" s="91"/>
      <c r="I365" s="79">
        <v>163980.21</v>
      </c>
      <c r="J365" s="79">
        <v>150636.24</v>
      </c>
      <c r="K365" s="79">
        <v>0</v>
      </c>
      <c r="L365" s="79">
        <v>314616.45</v>
      </c>
      <c r="M365" s="79">
        <f t="shared" si="9"/>
        <v>150636.24</v>
      </c>
    </row>
    <row r="366" spans="1:13" ht="9.9" customHeight="1" x14ac:dyDescent="0.3">
      <c r="A366" s="78" t="s">
        <v>1012</v>
      </c>
      <c r="B366" s="88" t="s">
        <v>372</v>
      </c>
      <c r="C366" s="89"/>
      <c r="D366" s="89"/>
      <c r="E366" s="89"/>
      <c r="F366" s="89"/>
      <c r="G366" s="90" t="s">
        <v>1013</v>
      </c>
      <c r="H366" s="91"/>
      <c r="I366" s="79">
        <v>353.53</v>
      </c>
      <c r="J366" s="79">
        <v>319.33</v>
      </c>
      <c r="K366" s="79">
        <v>0</v>
      </c>
      <c r="L366" s="79">
        <v>672.86</v>
      </c>
      <c r="M366" s="79">
        <f t="shared" si="9"/>
        <v>319.33</v>
      </c>
    </row>
    <row r="367" spans="1:13" ht="9.9" customHeight="1" x14ac:dyDescent="0.3">
      <c r="A367" s="80" t="s">
        <v>372</v>
      </c>
      <c r="B367" s="88" t="s">
        <v>372</v>
      </c>
      <c r="C367" s="89"/>
      <c r="D367" s="89"/>
      <c r="E367" s="89"/>
      <c r="F367" s="89"/>
      <c r="G367" s="81" t="s">
        <v>372</v>
      </c>
      <c r="H367" s="82"/>
      <c r="I367" s="82"/>
      <c r="J367" s="82"/>
      <c r="K367" s="82"/>
      <c r="L367" s="82"/>
      <c r="M367" s="82"/>
    </row>
    <row r="368" spans="1:13" ht="9.9" customHeight="1" x14ac:dyDescent="0.3">
      <c r="A368" s="76" t="s">
        <v>1014</v>
      </c>
      <c r="B368" s="88" t="s">
        <v>372</v>
      </c>
      <c r="C368" s="86" t="s">
        <v>1015</v>
      </c>
      <c r="D368" s="87"/>
      <c r="E368" s="87"/>
      <c r="F368" s="87"/>
      <c r="G368" s="87"/>
      <c r="H368" s="87"/>
      <c r="I368" s="77">
        <v>176.15</v>
      </c>
      <c r="J368" s="77">
        <v>48588.91</v>
      </c>
      <c r="K368" s="77">
        <v>0</v>
      </c>
      <c r="L368" s="77">
        <v>48765.06</v>
      </c>
      <c r="M368" s="77">
        <f>J368-K368</f>
        <v>48588.91</v>
      </c>
    </row>
    <row r="369" spans="1:13" ht="9.9" customHeight="1" x14ac:dyDescent="0.3">
      <c r="A369" s="76" t="s">
        <v>1016</v>
      </c>
      <c r="B369" s="88" t="s">
        <v>372</v>
      </c>
      <c r="C369" s="89"/>
      <c r="D369" s="86" t="s">
        <v>1015</v>
      </c>
      <c r="E369" s="87"/>
      <c r="F369" s="87"/>
      <c r="G369" s="87"/>
      <c r="H369" s="87"/>
      <c r="I369" s="77">
        <v>176.15</v>
      </c>
      <c r="J369" s="77">
        <v>48588.91</v>
      </c>
      <c r="K369" s="77">
        <v>0</v>
      </c>
      <c r="L369" s="77">
        <v>48765.06</v>
      </c>
      <c r="M369" s="77">
        <f>J369-K369</f>
        <v>48588.91</v>
      </c>
    </row>
    <row r="370" spans="1:13" ht="9.9" customHeight="1" x14ac:dyDescent="0.3">
      <c r="A370" s="76" t="s">
        <v>1017</v>
      </c>
      <c r="B370" s="88" t="s">
        <v>372</v>
      </c>
      <c r="C370" s="89"/>
      <c r="D370" s="89"/>
      <c r="E370" s="86" t="s">
        <v>1015</v>
      </c>
      <c r="F370" s="87"/>
      <c r="G370" s="87"/>
      <c r="H370" s="87"/>
      <c r="I370" s="77">
        <v>176.15</v>
      </c>
      <c r="J370" s="77">
        <v>48588.91</v>
      </c>
      <c r="K370" s="77">
        <v>0</v>
      </c>
      <c r="L370" s="77">
        <v>48765.06</v>
      </c>
      <c r="M370" s="77">
        <f>J370-K370</f>
        <v>48588.91</v>
      </c>
    </row>
    <row r="371" spans="1:13" ht="9.9" customHeight="1" x14ac:dyDescent="0.3">
      <c r="A371" s="76" t="s">
        <v>1018</v>
      </c>
      <c r="B371" s="88" t="s">
        <v>372</v>
      </c>
      <c r="C371" s="89"/>
      <c r="D371" s="89"/>
      <c r="E371" s="89"/>
      <c r="F371" s="86" t="s">
        <v>1015</v>
      </c>
      <c r="G371" s="87"/>
      <c r="H371" s="87"/>
      <c r="I371" s="77">
        <v>176.15</v>
      </c>
      <c r="J371" s="77">
        <v>48588.91</v>
      </c>
      <c r="K371" s="77">
        <v>0</v>
      </c>
      <c r="L371" s="77">
        <v>48765.06</v>
      </c>
      <c r="M371" s="77">
        <f>J371-K371</f>
        <v>48588.91</v>
      </c>
    </row>
    <row r="372" spans="1:13" ht="9.9" customHeight="1" x14ac:dyDescent="0.3">
      <c r="A372" s="78" t="s">
        <v>1019</v>
      </c>
      <c r="B372" s="88" t="s">
        <v>372</v>
      </c>
      <c r="C372" s="89"/>
      <c r="D372" s="89"/>
      <c r="E372" s="89"/>
      <c r="F372" s="89"/>
      <c r="G372" s="90" t="s">
        <v>695</v>
      </c>
      <c r="H372" s="91"/>
      <c r="I372" s="79">
        <v>176.15</v>
      </c>
      <c r="J372" s="79">
        <v>48588.91</v>
      </c>
      <c r="K372" s="79">
        <v>0</v>
      </c>
      <c r="L372" s="79">
        <v>48765.06</v>
      </c>
      <c r="M372" s="79">
        <f>J372-K372</f>
        <v>48588.91</v>
      </c>
    </row>
    <row r="373" spans="1:13" ht="9.9" customHeight="1" x14ac:dyDescent="0.3">
      <c r="A373" s="80" t="s">
        <v>372</v>
      </c>
      <c r="B373" s="88" t="s">
        <v>372</v>
      </c>
      <c r="C373" s="89"/>
      <c r="D373" s="89"/>
      <c r="E373" s="89"/>
      <c r="F373" s="89"/>
      <c r="G373" s="81" t="s">
        <v>372</v>
      </c>
      <c r="H373" s="82"/>
      <c r="I373" s="82"/>
      <c r="J373" s="82"/>
      <c r="K373" s="82"/>
      <c r="L373" s="82"/>
      <c r="M373" s="82"/>
    </row>
    <row r="374" spans="1:13" ht="9.9" customHeight="1" x14ac:dyDescent="0.3">
      <c r="A374" s="76" t="s">
        <v>1026</v>
      </c>
      <c r="B374" s="88" t="s">
        <v>372</v>
      </c>
      <c r="C374" s="86" t="s">
        <v>1027</v>
      </c>
      <c r="D374" s="87"/>
      <c r="E374" s="87"/>
      <c r="F374" s="87"/>
      <c r="G374" s="87"/>
      <c r="H374" s="87"/>
      <c r="I374" s="77">
        <v>93918.18</v>
      </c>
      <c r="J374" s="77">
        <v>28473.279999999999</v>
      </c>
      <c r="K374" s="77">
        <v>0</v>
      </c>
      <c r="L374" s="77">
        <v>122391.46</v>
      </c>
      <c r="M374" s="77">
        <f t="shared" ref="M374:M379" si="10">J374-K374</f>
        <v>28473.279999999999</v>
      </c>
    </row>
    <row r="375" spans="1:13" ht="9.9" customHeight="1" x14ac:dyDescent="0.3">
      <c r="A375" s="76" t="s">
        <v>1028</v>
      </c>
      <c r="B375" s="88" t="s">
        <v>372</v>
      </c>
      <c r="C375" s="89"/>
      <c r="D375" s="86" t="s">
        <v>1027</v>
      </c>
      <c r="E375" s="87"/>
      <c r="F375" s="87"/>
      <c r="G375" s="87"/>
      <c r="H375" s="87"/>
      <c r="I375" s="77">
        <v>93918.18</v>
      </c>
      <c r="J375" s="77">
        <v>28473.279999999999</v>
      </c>
      <c r="K375" s="77">
        <v>0</v>
      </c>
      <c r="L375" s="77">
        <v>122391.46</v>
      </c>
      <c r="M375" s="77">
        <f t="shared" si="10"/>
        <v>28473.279999999999</v>
      </c>
    </row>
    <row r="376" spans="1:13" ht="9.9" customHeight="1" x14ac:dyDescent="0.3">
      <c r="A376" s="76" t="s">
        <v>1029</v>
      </c>
      <c r="B376" s="88" t="s">
        <v>372</v>
      </c>
      <c r="C376" s="89"/>
      <c r="D376" s="89"/>
      <c r="E376" s="86" t="s">
        <v>1027</v>
      </c>
      <c r="F376" s="87"/>
      <c r="G376" s="87"/>
      <c r="H376" s="87"/>
      <c r="I376" s="77">
        <v>93918.18</v>
      </c>
      <c r="J376" s="77">
        <v>28473.279999999999</v>
      </c>
      <c r="K376" s="77">
        <v>0</v>
      </c>
      <c r="L376" s="77">
        <v>122391.46</v>
      </c>
      <c r="M376" s="77">
        <f t="shared" si="10"/>
        <v>28473.279999999999</v>
      </c>
    </row>
    <row r="377" spans="1:13" ht="9.9" customHeight="1" x14ac:dyDescent="0.3">
      <c r="A377" s="76" t="s">
        <v>1030</v>
      </c>
      <c r="B377" s="88" t="s">
        <v>372</v>
      </c>
      <c r="C377" s="89"/>
      <c r="D377" s="89"/>
      <c r="E377" s="89"/>
      <c r="F377" s="86" t="s">
        <v>1027</v>
      </c>
      <c r="G377" s="87"/>
      <c r="H377" s="87"/>
      <c r="I377" s="77">
        <v>93918.18</v>
      </c>
      <c r="J377" s="77">
        <v>28473.279999999999</v>
      </c>
      <c r="K377" s="77">
        <v>0</v>
      </c>
      <c r="L377" s="77">
        <v>122391.46</v>
      </c>
      <c r="M377" s="77">
        <f t="shared" si="10"/>
        <v>28473.279999999999</v>
      </c>
    </row>
    <row r="378" spans="1:13" ht="9.9" customHeight="1" x14ac:dyDescent="0.3">
      <c r="A378" s="78" t="s">
        <v>1031</v>
      </c>
      <c r="B378" s="88" t="s">
        <v>372</v>
      </c>
      <c r="C378" s="89"/>
      <c r="D378" s="89"/>
      <c r="E378" s="89"/>
      <c r="F378" s="89"/>
      <c r="G378" s="90" t="s">
        <v>1032</v>
      </c>
      <c r="H378" s="91"/>
      <c r="I378" s="79">
        <v>23918.18</v>
      </c>
      <c r="J378" s="79">
        <v>24473.279999999999</v>
      </c>
      <c r="K378" s="79">
        <v>0</v>
      </c>
      <c r="L378" s="79">
        <v>48391.46</v>
      </c>
      <c r="M378" s="79">
        <f t="shared" si="10"/>
        <v>24473.279999999999</v>
      </c>
    </row>
    <row r="379" spans="1:13" ht="9.9" customHeight="1" x14ac:dyDescent="0.3">
      <c r="A379" s="78" t="s">
        <v>1033</v>
      </c>
      <c r="B379" s="88" t="s">
        <v>372</v>
      </c>
      <c r="C379" s="89"/>
      <c r="D379" s="89"/>
      <c r="E379" s="89"/>
      <c r="F379" s="89"/>
      <c r="G379" s="90" t="s">
        <v>1034</v>
      </c>
      <c r="H379" s="91"/>
      <c r="I379" s="79">
        <v>70000</v>
      </c>
      <c r="J379" s="79">
        <v>4000</v>
      </c>
      <c r="K379" s="79">
        <v>0</v>
      </c>
      <c r="L379" s="79">
        <v>74000</v>
      </c>
      <c r="M379" s="79">
        <f t="shared" si="10"/>
        <v>4000</v>
      </c>
    </row>
    <row r="380" spans="1:13" ht="9.9" customHeight="1" x14ac:dyDescent="0.3">
      <c r="A380" s="80" t="s">
        <v>372</v>
      </c>
      <c r="B380" s="88" t="s">
        <v>372</v>
      </c>
      <c r="C380" s="89"/>
      <c r="D380" s="89"/>
      <c r="E380" s="89"/>
      <c r="F380" s="89"/>
      <c r="G380" s="81" t="s">
        <v>372</v>
      </c>
      <c r="H380" s="82"/>
      <c r="I380" s="82"/>
      <c r="J380" s="82"/>
      <c r="K380" s="82"/>
      <c r="L380" s="82"/>
      <c r="M380" s="82"/>
    </row>
    <row r="381" spans="1:13" ht="9.9" customHeight="1" x14ac:dyDescent="0.3">
      <c r="A381" s="76" t="s">
        <v>1037</v>
      </c>
      <c r="B381" s="86" t="s">
        <v>1038</v>
      </c>
      <c r="C381" s="87"/>
      <c r="D381" s="87"/>
      <c r="E381" s="87"/>
      <c r="F381" s="87"/>
      <c r="G381" s="87"/>
      <c r="H381" s="87"/>
      <c r="I381" s="77">
        <v>1301225.58</v>
      </c>
      <c r="J381" s="77">
        <v>0</v>
      </c>
      <c r="K381" s="77">
        <v>1012262.21</v>
      </c>
      <c r="L381" s="77">
        <v>2313487.79</v>
      </c>
      <c r="M381" s="77">
        <f t="shared" ref="M381:M386" si="11">K381-J381</f>
        <v>1012262.21</v>
      </c>
    </row>
    <row r="382" spans="1:13" ht="9.9" customHeight="1" x14ac:dyDescent="0.3">
      <c r="A382" s="76" t="s">
        <v>1039</v>
      </c>
      <c r="B382" s="88" t="s">
        <v>372</v>
      </c>
      <c r="C382" s="86" t="s">
        <v>1038</v>
      </c>
      <c r="D382" s="87"/>
      <c r="E382" s="87"/>
      <c r="F382" s="87"/>
      <c r="G382" s="87"/>
      <c r="H382" s="87"/>
      <c r="I382" s="77">
        <v>1301225.58</v>
      </c>
      <c r="J382" s="77">
        <v>0</v>
      </c>
      <c r="K382" s="77">
        <v>1012262.21</v>
      </c>
      <c r="L382" s="77">
        <v>2313487.79</v>
      </c>
      <c r="M382" s="77">
        <f t="shared" si="11"/>
        <v>1012262.21</v>
      </c>
    </row>
    <row r="383" spans="1:13" ht="9.9" customHeight="1" x14ac:dyDescent="0.3">
      <c r="A383" s="76" t="s">
        <v>1040</v>
      </c>
      <c r="B383" s="88" t="s">
        <v>372</v>
      </c>
      <c r="C383" s="89"/>
      <c r="D383" s="86" t="s">
        <v>1038</v>
      </c>
      <c r="E383" s="87"/>
      <c r="F383" s="87"/>
      <c r="G383" s="87"/>
      <c r="H383" s="87"/>
      <c r="I383" s="77">
        <v>1301225.58</v>
      </c>
      <c r="J383" s="77">
        <v>0</v>
      </c>
      <c r="K383" s="77">
        <v>1012262.21</v>
      </c>
      <c r="L383" s="77">
        <v>2313487.79</v>
      </c>
      <c r="M383" s="77">
        <f t="shared" si="11"/>
        <v>1012262.21</v>
      </c>
    </row>
    <row r="384" spans="1:13" ht="9.9" customHeight="1" x14ac:dyDescent="0.3">
      <c r="A384" s="76" t="s">
        <v>1041</v>
      </c>
      <c r="B384" s="88" t="s">
        <v>372</v>
      </c>
      <c r="C384" s="89"/>
      <c r="D384" s="89"/>
      <c r="E384" s="86" t="s">
        <v>1042</v>
      </c>
      <c r="F384" s="87"/>
      <c r="G384" s="87"/>
      <c r="H384" s="87"/>
      <c r="I384" s="77">
        <v>1137242.1399999999</v>
      </c>
      <c r="J384" s="77">
        <v>0</v>
      </c>
      <c r="K384" s="77">
        <v>920582.02</v>
      </c>
      <c r="L384" s="77">
        <v>2057824.16</v>
      </c>
      <c r="M384" s="77">
        <f t="shared" si="11"/>
        <v>920582.02</v>
      </c>
    </row>
    <row r="385" spans="1:13" ht="9.9" customHeight="1" x14ac:dyDescent="0.3">
      <c r="A385" s="76" t="s">
        <v>1043</v>
      </c>
      <c r="B385" s="88" t="s">
        <v>372</v>
      </c>
      <c r="C385" s="89"/>
      <c r="D385" s="89"/>
      <c r="E385" s="89"/>
      <c r="F385" s="86" t="s">
        <v>1042</v>
      </c>
      <c r="G385" s="87"/>
      <c r="H385" s="87"/>
      <c r="I385" s="77">
        <v>1137242.1399999999</v>
      </c>
      <c r="J385" s="77">
        <v>0</v>
      </c>
      <c r="K385" s="77">
        <v>920582.02</v>
      </c>
      <c r="L385" s="77">
        <v>2057824.16</v>
      </c>
      <c r="M385" s="77">
        <f t="shared" si="11"/>
        <v>920582.02</v>
      </c>
    </row>
    <row r="386" spans="1:13" ht="9.9" customHeight="1" x14ac:dyDescent="0.3">
      <c r="A386" s="78" t="s">
        <v>1044</v>
      </c>
      <c r="B386" s="88" t="s">
        <v>372</v>
      </c>
      <c r="C386" s="89"/>
      <c r="D386" s="89"/>
      <c r="E386" s="89"/>
      <c r="F386" s="89"/>
      <c r="G386" s="90" t="s">
        <v>666</v>
      </c>
      <c r="H386" s="91"/>
      <c r="I386" s="79">
        <v>1137242.1399999999</v>
      </c>
      <c r="J386" s="79">
        <v>0</v>
      </c>
      <c r="K386" s="79">
        <v>920582.02</v>
      </c>
      <c r="L386" s="79">
        <v>2057824.16</v>
      </c>
      <c r="M386" s="79">
        <f t="shared" si="11"/>
        <v>920582.02</v>
      </c>
    </row>
    <row r="387" spans="1:13" ht="9.9" customHeight="1" x14ac:dyDescent="0.3">
      <c r="A387" s="80" t="s">
        <v>372</v>
      </c>
      <c r="B387" s="88" t="s">
        <v>372</v>
      </c>
      <c r="C387" s="89"/>
      <c r="D387" s="89"/>
      <c r="E387" s="89"/>
      <c r="F387" s="89"/>
      <c r="G387" s="81" t="s">
        <v>372</v>
      </c>
      <c r="H387" s="82"/>
      <c r="I387" s="82"/>
      <c r="J387" s="82"/>
      <c r="K387" s="82"/>
      <c r="L387" s="82"/>
      <c r="M387" s="82"/>
    </row>
    <row r="388" spans="1:13" ht="9.9" customHeight="1" x14ac:dyDescent="0.3">
      <c r="A388" s="76" t="s">
        <v>1045</v>
      </c>
      <c r="B388" s="88" t="s">
        <v>372</v>
      </c>
      <c r="C388" s="89"/>
      <c r="D388" s="89"/>
      <c r="E388" s="86" t="s">
        <v>1046</v>
      </c>
      <c r="F388" s="87"/>
      <c r="G388" s="87"/>
      <c r="H388" s="87"/>
      <c r="I388" s="77">
        <v>121727.1</v>
      </c>
      <c r="J388" s="77">
        <v>0</v>
      </c>
      <c r="K388" s="77">
        <v>53616.08</v>
      </c>
      <c r="L388" s="77">
        <v>175343.18</v>
      </c>
      <c r="M388" s="77">
        <f>K388-J388</f>
        <v>53616.08</v>
      </c>
    </row>
    <row r="389" spans="1:13" ht="9.9" customHeight="1" x14ac:dyDescent="0.3">
      <c r="A389" s="76" t="s">
        <v>1047</v>
      </c>
      <c r="B389" s="88" t="s">
        <v>372</v>
      </c>
      <c r="C389" s="89"/>
      <c r="D389" s="89"/>
      <c r="E389" s="89"/>
      <c r="F389" s="86" t="s">
        <v>1048</v>
      </c>
      <c r="G389" s="87"/>
      <c r="H389" s="87"/>
      <c r="I389" s="77">
        <v>853.93</v>
      </c>
      <c r="J389" s="77">
        <v>0</v>
      </c>
      <c r="K389" s="77">
        <v>8600</v>
      </c>
      <c r="L389" s="77">
        <v>9453.93</v>
      </c>
      <c r="M389" s="77">
        <f>K389-J389</f>
        <v>8600</v>
      </c>
    </row>
    <row r="390" spans="1:13" ht="9.9" customHeight="1" x14ac:dyDescent="0.3">
      <c r="A390" s="78" t="s">
        <v>1049</v>
      </c>
      <c r="B390" s="88" t="s">
        <v>372</v>
      </c>
      <c r="C390" s="89"/>
      <c r="D390" s="89"/>
      <c r="E390" s="89"/>
      <c r="F390" s="89"/>
      <c r="G390" s="90" t="s">
        <v>879</v>
      </c>
      <c r="H390" s="91"/>
      <c r="I390" s="79">
        <v>500</v>
      </c>
      <c r="J390" s="79">
        <v>0</v>
      </c>
      <c r="K390" s="79">
        <v>500</v>
      </c>
      <c r="L390" s="79">
        <v>1000</v>
      </c>
      <c r="M390" s="79">
        <f>K390-J390</f>
        <v>500</v>
      </c>
    </row>
    <row r="391" spans="1:13" ht="9.9" customHeight="1" x14ac:dyDescent="0.3">
      <c r="A391" s="78" t="s">
        <v>1050</v>
      </c>
      <c r="B391" s="88" t="s">
        <v>372</v>
      </c>
      <c r="C391" s="89"/>
      <c r="D391" s="89"/>
      <c r="E391" s="89"/>
      <c r="F391" s="89"/>
      <c r="G391" s="90" t="s">
        <v>1051</v>
      </c>
      <c r="H391" s="91"/>
      <c r="I391" s="79">
        <v>353.93</v>
      </c>
      <c r="J391" s="79">
        <v>0</v>
      </c>
      <c r="K391" s="79">
        <v>0</v>
      </c>
      <c r="L391" s="79">
        <v>353.93</v>
      </c>
      <c r="M391" s="79">
        <f>K391-J391</f>
        <v>0</v>
      </c>
    </row>
    <row r="392" spans="1:13" ht="9.9" customHeight="1" x14ac:dyDescent="0.3">
      <c r="A392" s="78" t="s">
        <v>1054</v>
      </c>
      <c r="B392" s="88" t="s">
        <v>372</v>
      </c>
      <c r="C392" s="89"/>
      <c r="D392" s="89"/>
      <c r="E392" s="89"/>
      <c r="F392" s="89"/>
      <c r="G392" s="90" t="s">
        <v>1091</v>
      </c>
      <c r="H392" s="91"/>
      <c r="I392" s="79">
        <v>0</v>
      </c>
      <c r="J392" s="79">
        <v>0</v>
      </c>
      <c r="K392" s="79">
        <v>8100</v>
      </c>
      <c r="L392" s="79">
        <v>8100</v>
      </c>
      <c r="M392" s="79">
        <f>K392-J392</f>
        <v>8100</v>
      </c>
    </row>
    <row r="393" spans="1:13" ht="9.9" customHeight="1" x14ac:dyDescent="0.3">
      <c r="A393" s="80" t="s">
        <v>372</v>
      </c>
      <c r="B393" s="88" t="s">
        <v>372</v>
      </c>
      <c r="C393" s="89"/>
      <c r="D393" s="89"/>
      <c r="E393" s="89"/>
      <c r="F393" s="89"/>
      <c r="G393" s="81" t="s">
        <v>372</v>
      </c>
      <c r="H393" s="82"/>
      <c r="I393" s="82"/>
      <c r="J393" s="82"/>
      <c r="K393" s="82"/>
      <c r="L393" s="82"/>
      <c r="M393" s="82"/>
    </row>
    <row r="394" spans="1:13" ht="9.9" customHeight="1" x14ac:dyDescent="0.3">
      <c r="A394" s="76" t="s">
        <v>1056</v>
      </c>
      <c r="B394" s="88" t="s">
        <v>372</v>
      </c>
      <c r="C394" s="89"/>
      <c r="D394" s="89"/>
      <c r="E394" s="89"/>
      <c r="F394" s="86" t="s">
        <v>1057</v>
      </c>
      <c r="G394" s="87"/>
      <c r="H394" s="87"/>
      <c r="I394" s="77">
        <v>22900</v>
      </c>
      <c r="J394" s="77">
        <v>0</v>
      </c>
      <c r="K394" s="77">
        <v>15750</v>
      </c>
      <c r="L394" s="77">
        <v>38650</v>
      </c>
      <c r="M394" s="77">
        <f>K394-J394</f>
        <v>15750</v>
      </c>
    </row>
    <row r="395" spans="1:13" ht="9.9" customHeight="1" x14ac:dyDescent="0.3">
      <c r="A395" s="78" t="s">
        <v>1058</v>
      </c>
      <c r="B395" s="88" t="s">
        <v>372</v>
      </c>
      <c r="C395" s="89"/>
      <c r="D395" s="89"/>
      <c r="E395" s="89"/>
      <c r="F395" s="89"/>
      <c r="G395" s="90" t="s">
        <v>1059</v>
      </c>
      <c r="H395" s="91"/>
      <c r="I395" s="79">
        <v>22900</v>
      </c>
      <c r="J395" s="79">
        <v>0</v>
      </c>
      <c r="K395" s="79">
        <v>15750</v>
      </c>
      <c r="L395" s="79">
        <v>38650</v>
      </c>
      <c r="M395" s="79">
        <f>K395-J395</f>
        <v>15750</v>
      </c>
    </row>
    <row r="396" spans="1:13" ht="9.9" customHeight="1" x14ac:dyDescent="0.3">
      <c r="A396" s="80" t="s">
        <v>372</v>
      </c>
      <c r="B396" s="88" t="s">
        <v>372</v>
      </c>
      <c r="C396" s="89"/>
      <c r="D396" s="89"/>
      <c r="E396" s="89"/>
      <c r="F396" s="89"/>
      <c r="G396" s="81" t="s">
        <v>372</v>
      </c>
      <c r="H396" s="82"/>
      <c r="I396" s="82"/>
      <c r="J396" s="82"/>
      <c r="K396" s="82"/>
      <c r="L396" s="82"/>
      <c r="M396" s="82"/>
    </row>
    <row r="397" spans="1:13" ht="9.9" customHeight="1" x14ac:dyDescent="0.3">
      <c r="A397" s="76" t="s">
        <v>1060</v>
      </c>
      <c r="B397" s="88" t="s">
        <v>372</v>
      </c>
      <c r="C397" s="89"/>
      <c r="D397" s="89"/>
      <c r="E397" s="89"/>
      <c r="F397" s="86" t="s">
        <v>1061</v>
      </c>
      <c r="G397" s="87"/>
      <c r="H397" s="87"/>
      <c r="I397" s="77">
        <v>97973.17</v>
      </c>
      <c r="J397" s="77">
        <v>0</v>
      </c>
      <c r="K397" s="77">
        <v>29266.080000000002</v>
      </c>
      <c r="L397" s="77">
        <v>127239.25</v>
      </c>
      <c r="M397" s="77">
        <f>K397-J397</f>
        <v>29266.080000000002</v>
      </c>
    </row>
    <row r="398" spans="1:13" ht="9.9" customHeight="1" x14ac:dyDescent="0.3">
      <c r="A398" s="78" t="s">
        <v>1062</v>
      </c>
      <c r="B398" s="88" t="s">
        <v>372</v>
      </c>
      <c r="C398" s="89"/>
      <c r="D398" s="89"/>
      <c r="E398" s="89"/>
      <c r="F398" s="89"/>
      <c r="G398" s="90" t="s">
        <v>1063</v>
      </c>
      <c r="H398" s="91"/>
      <c r="I398" s="79">
        <v>97973.17</v>
      </c>
      <c r="J398" s="79">
        <v>0</v>
      </c>
      <c r="K398" s="79">
        <v>29266.080000000002</v>
      </c>
      <c r="L398" s="79">
        <v>127239.25</v>
      </c>
      <c r="M398" s="79">
        <f>K398-J398</f>
        <v>29266.080000000002</v>
      </c>
    </row>
    <row r="399" spans="1:13" ht="9.9" customHeight="1" x14ac:dyDescent="0.3">
      <c r="A399" s="80" t="s">
        <v>372</v>
      </c>
      <c r="B399" s="88" t="s">
        <v>372</v>
      </c>
      <c r="C399" s="89"/>
      <c r="D399" s="89"/>
      <c r="E399" s="89"/>
      <c r="F399" s="89"/>
      <c r="G399" s="81" t="s">
        <v>372</v>
      </c>
      <c r="H399" s="82"/>
      <c r="I399" s="82"/>
      <c r="J399" s="82"/>
      <c r="K399" s="82"/>
      <c r="L399" s="82"/>
      <c r="M399" s="82"/>
    </row>
    <row r="400" spans="1:13" ht="9.9" customHeight="1" x14ac:dyDescent="0.3">
      <c r="A400" s="76" t="s">
        <v>1064</v>
      </c>
      <c r="B400" s="88" t="s">
        <v>372</v>
      </c>
      <c r="C400" s="89"/>
      <c r="D400" s="89"/>
      <c r="E400" s="86" t="s">
        <v>1065</v>
      </c>
      <c r="F400" s="87"/>
      <c r="G400" s="87"/>
      <c r="H400" s="87"/>
      <c r="I400" s="77">
        <v>18171.599999999999</v>
      </c>
      <c r="J400" s="77">
        <v>0</v>
      </c>
      <c r="K400" s="77">
        <v>13571.03</v>
      </c>
      <c r="L400" s="77">
        <v>31742.63</v>
      </c>
      <c r="M400" s="77">
        <f>K400-J400</f>
        <v>13571.03</v>
      </c>
    </row>
    <row r="401" spans="1:13" ht="9.9" customHeight="1" x14ac:dyDescent="0.3">
      <c r="A401" s="76" t="s">
        <v>1066</v>
      </c>
      <c r="B401" s="88" t="s">
        <v>372</v>
      </c>
      <c r="C401" s="89"/>
      <c r="D401" s="89"/>
      <c r="E401" s="89"/>
      <c r="F401" s="86" t="s">
        <v>1065</v>
      </c>
      <c r="G401" s="87"/>
      <c r="H401" s="87"/>
      <c r="I401" s="77">
        <v>18171.599999999999</v>
      </c>
      <c r="J401" s="77">
        <v>0</v>
      </c>
      <c r="K401" s="77">
        <v>13571.03</v>
      </c>
      <c r="L401" s="77">
        <v>31742.63</v>
      </c>
      <c r="M401" s="77">
        <f>K401-J401</f>
        <v>13571.03</v>
      </c>
    </row>
    <row r="402" spans="1:13" ht="9.9" customHeight="1" x14ac:dyDescent="0.3">
      <c r="A402" s="78" t="s">
        <v>1067</v>
      </c>
      <c r="B402" s="88" t="s">
        <v>372</v>
      </c>
      <c r="C402" s="89"/>
      <c r="D402" s="89"/>
      <c r="E402" s="89"/>
      <c r="F402" s="89"/>
      <c r="G402" s="90" t="s">
        <v>1068</v>
      </c>
      <c r="H402" s="91"/>
      <c r="I402" s="79">
        <v>18171.580000000002</v>
      </c>
      <c r="J402" s="79">
        <v>0</v>
      </c>
      <c r="K402" s="79">
        <v>13490.5</v>
      </c>
      <c r="L402" s="79">
        <v>31662.080000000002</v>
      </c>
      <c r="M402" s="79">
        <f>K402-J402</f>
        <v>13490.5</v>
      </c>
    </row>
    <row r="403" spans="1:13" ht="9.9" customHeight="1" x14ac:dyDescent="0.3">
      <c r="A403" s="78" t="s">
        <v>1069</v>
      </c>
      <c r="B403" s="88" t="s">
        <v>372</v>
      </c>
      <c r="C403" s="89"/>
      <c r="D403" s="89"/>
      <c r="E403" s="89"/>
      <c r="F403" s="89"/>
      <c r="G403" s="90" t="s">
        <v>1070</v>
      </c>
      <c r="H403" s="91"/>
      <c r="I403" s="79">
        <v>0.02</v>
      </c>
      <c r="J403" s="79">
        <v>0</v>
      </c>
      <c r="K403" s="79">
        <v>80.53</v>
      </c>
      <c r="L403" s="79">
        <v>80.55</v>
      </c>
      <c r="M403" s="79">
        <f>K403-J403</f>
        <v>80.53</v>
      </c>
    </row>
    <row r="404" spans="1:13" ht="9.9" customHeight="1" x14ac:dyDescent="0.3">
      <c r="A404" s="80" t="s">
        <v>372</v>
      </c>
      <c r="B404" s="88" t="s">
        <v>372</v>
      </c>
      <c r="C404" s="89"/>
      <c r="D404" s="89"/>
      <c r="E404" s="89"/>
      <c r="F404" s="89"/>
      <c r="G404" s="81" t="s">
        <v>372</v>
      </c>
      <c r="H404" s="82"/>
      <c r="I404" s="82"/>
      <c r="J404" s="82"/>
      <c r="K404" s="82"/>
      <c r="L404" s="82"/>
      <c r="M404" s="82"/>
    </row>
    <row r="405" spans="1:13" ht="9.9" customHeight="1" x14ac:dyDescent="0.3">
      <c r="A405" s="76" t="s">
        <v>1073</v>
      </c>
      <c r="B405" s="88" t="s">
        <v>372</v>
      </c>
      <c r="C405" s="89"/>
      <c r="D405" s="89"/>
      <c r="E405" s="86" t="s">
        <v>1074</v>
      </c>
      <c r="F405" s="87"/>
      <c r="G405" s="87"/>
      <c r="H405" s="87"/>
      <c r="I405" s="77">
        <v>7.26</v>
      </c>
      <c r="J405" s="77">
        <v>0</v>
      </c>
      <c r="K405" s="77">
        <v>19.8</v>
      </c>
      <c r="L405" s="77">
        <v>27.06</v>
      </c>
      <c r="M405" s="77">
        <f>K405-J405</f>
        <v>19.8</v>
      </c>
    </row>
    <row r="406" spans="1:13" ht="9.9" customHeight="1" x14ac:dyDescent="0.3">
      <c r="A406" s="76" t="s">
        <v>1075</v>
      </c>
      <c r="B406" s="88" t="s">
        <v>372</v>
      </c>
      <c r="C406" s="89"/>
      <c r="D406" s="89"/>
      <c r="E406" s="89"/>
      <c r="F406" s="86" t="s">
        <v>1076</v>
      </c>
      <c r="G406" s="87"/>
      <c r="H406" s="87"/>
      <c r="I406" s="77">
        <v>7.26</v>
      </c>
      <c r="J406" s="77">
        <v>0</v>
      </c>
      <c r="K406" s="77">
        <v>19.8</v>
      </c>
      <c r="L406" s="77">
        <v>27.06</v>
      </c>
      <c r="M406" s="77">
        <f>K406-J406</f>
        <v>19.8</v>
      </c>
    </row>
    <row r="407" spans="1:13" ht="9.9" customHeight="1" x14ac:dyDescent="0.3">
      <c r="A407" s="78" t="s">
        <v>1077</v>
      </c>
      <c r="B407" s="88" t="s">
        <v>372</v>
      </c>
      <c r="C407" s="89"/>
      <c r="D407" s="89"/>
      <c r="E407" s="89"/>
      <c r="F407" s="89"/>
      <c r="G407" s="90" t="s">
        <v>1078</v>
      </c>
      <c r="H407" s="91"/>
      <c r="I407" s="79">
        <v>7.26</v>
      </c>
      <c r="J407" s="79">
        <v>0</v>
      </c>
      <c r="K407" s="79">
        <v>19.8</v>
      </c>
      <c r="L407" s="79">
        <v>27.06</v>
      </c>
      <c r="M407" s="79">
        <f>K407-J407</f>
        <v>19.8</v>
      </c>
    </row>
    <row r="408" spans="1:13" ht="9.9" customHeight="1" x14ac:dyDescent="0.3">
      <c r="A408" s="80" t="s">
        <v>372</v>
      </c>
      <c r="B408" s="88" t="s">
        <v>372</v>
      </c>
      <c r="C408" s="89"/>
      <c r="D408" s="89"/>
      <c r="E408" s="89"/>
      <c r="F408" s="89"/>
      <c r="G408" s="81" t="s">
        <v>372</v>
      </c>
      <c r="H408" s="82"/>
      <c r="I408" s="82"/>
      <c r="J408" s="82"/>
      <c r="K408" s="82"/>
      <c r="L408" s="82"/>
      <c r="M408" s="82"/>
    </row>
    <row r="409" spans="1:13" ht="9.9" customHeight="1" x14ac:dyDescent="0.3">
      <c r="A409" s="76" t="s">
        <v>1079</v>
      </c>
      <c r="B409" s="88" t="s">
        <v>372</v>
      </c>
      <c r="C409" s="89"/>
      <c r="D409" s="89"/>
      <c r="E409" s="86" t="s">
        <v>1080</v>
      </c>
      <c r="F409" s="87"/>
      <c r="G409" s="87"/>
      <c r="H409" s="87"/>
      <c r="I409" s="77">
        <v>159.30000000000001</v>
      </c>
      <c r="J409" s="77">
        <v>0</v>
      </c>
      <c r="K409" s="77">
        <v>0</v>
      </c>
      <c r="L409" s="77">
        <v>159.30000000000001</v>
      </c>
      <c r="M409" s="77">
        <f>K409-J409</f>
        <v>0</v>
      </c>
    </row>
    <row r="410" spans="1:13" ht="9.9" customHeight="1" x14ac:dyDescent="0.3">
      <c r="A410" s="76" t="s">
        <v>1081</v>
      </c>
      <c r="B410" s="88" t="s">
        <v>372</v>
      </c>
      <c r="C410" s="89"/>
      <c r="D410" s="89"/>
      <c r="E410" s="89"/>
      <c r="F410" s="86" t="s">
        <v>1080</v>
      </c>
      <c r="G410" s="87"/>
      <c r="H410" s="87"/>
      <c r="I410" s="77">
        <v>159.30000000000001</v>
      </c>
      <c r="J410" s="77">
        <v>0</v>
      </c>
      <c r="K410" s="77">
        <v>0</v>
      </c>
      <c r="L410" s="77">
        <v>159.30000000000001</v>
      </c>
      <c r="M410" s="77">
        <f>K410-J410</f>
        <v>0</v>
      </c>
    </row>
    <row r="411" spans="1:13" ht="9.9" customHeight="1" x14ac:dyDescent="0.3">
      <c r="A411" s="78" t="s">
        <v>1082</v>
      </c>
      <c r="B411" s="88" t="s">
        <v>372</v>
      </c>
      <c r="C411" s="89"/>
      <c r="D411" s="89"/>
      <c r="E411" s="89"/>
      <c r="F411" s="89"/>
      <c r="G411" s="90" t="s">
        <v>1083</v>
      </c>
      <c r="H411" s="91"/>
      <c r="I411" s="79">
        <v>159.30000000000001</v>
      </c>
      <c r="J411" s="79">
        <v>0</v>
      </c>
      <c r="K411" s="79">
        <v>0</v>
      </c>
      <c r="L411" s="79">
        <v>159.30000000000001</v>
      </c>
      <c r="M411" s="79">
        <f>K411-J411</f>
        <v>0</v>
      </c>
    </row>
    <row r="412" spans="1:13" ht="9.9" customHeight="1" x14ac:dyDescent="0.3">
      <c r="A412" s="80" t="s">
        <v>372</v>
      </c>
      <c r="B412" s="88" t="s">
        <v>372</v>
      </c>
      <c r="C412" s="89"/>
      <c r="D412" s="89"/>
      <c r="E412" s="89"/>
      <c r="F412" s="89"/>
      <c r="G412" s="81" t="s">
        <v>372</v>
      </c>
      <c r="H412" s="82"/>
      <c r="I412" s="82"/>
      <c r="J412" s="82"/>
      <c r="K412" s="82"/>
      <c r="L412" s="82"/>
      <c r="M412" s="82"/>
    </row>
    <row r="413" spans="1:13" ht="9.9" customHeight="1" x14ac:dyDescent="0.3">
      <c r="A413" s="76" t="s">
        <v>1084</v>
      </c>
      <c r="B413" s="88" t="s">
        <v>372</v>
      </c>
      <c r="C413" s="89"/>
      <c r="D413" s="89"/>
      <c r="E413" s="86" t="s">
        <v>1027</v>
      </c>
      <c r="F413" s="87"/>
      <c r="G413" s="87"/>
      <c r="H413" s="87"/>
      <c r="I413" s="77">
        <v>23918.18</v>
      </c>
      <c r="J413" s="77">
        <v>0</v>
      </c>
      <c r="K413" s="77">
        <v>24473.279999999999</v>
      </c>
      <c r="L413" s="77">
        <v>48391.46</v>
      </c>
      <c r="M413" s="77">
        <f>K413-J413</f>
        <v>24473.279999999999</v>
      </c>
    </row>
    <row r="414" spans="1:13" ht="9.9" customHeight="1" x14ac:dyDescent="0.3">
      <c r="A414" s="76" t="s">
        <v>1085</v>
      </c>
      <c r="B414" s="88" t="s">
        <v>372</v>
      </c>
      <c r="C414" s="89"/>
      <c r="D414" s="89"/>
      <c r="E414" s="89"/>
      <c r="F414" s="86" t="s">
        <v>1027</v>
      </c>
      <c r="G414" s="87"/>
      <c r="H414" s="87"/>
      <c r="I414" s="77">
        <v>23918.18</v>
      </c>
      <c r="J414" s="77">
        <v>0</v>
      </c>
      <c r="K414" s="77">
        <v>24473.279999999999</v>
      </c>
      <c r="L414" s="77">
        <v>48391.46</v>
      </c>
      <c r="M414" s="77">
        <f>K414-J414</f>
        <v>24473.279999999999</v>
      </c>
    </row>
    <row r="415" spans="1:13" ht="9.9" customHeight="1" x14ac:dyDescent="0.3">
      <c r="A415" s="78" t="s">
        <v>1086</v>
      </c>
      <c r="B415" s="88" t="s">
        <v>372</v>
      </c>
      <c r="C415" s="89"/>
      <c r="D415" s="89"/>
      <c r="E415" s="89"/>
      <c r="F415" s="89"/>
      <c r="G415" s="90" t="s">
        <v>1032</v>
      </c>
      <c r="H415" s="91"/>
      <c r="I415" s="79">
        <v>23918.18</v>
      </c>
      <c r="J415" s="79">
        <v>0</v>
      </c>
      <c r="K415" s="79">
        <v>24473.279999999999</v>
      </c>
      <c r="L415" s="79">
        <v>48391.46</v>
      </c>
      <c r="M415" s="79">
        <f>K415-J415</f>
        <v>24473.279999999999</v>
      </c>
    </row>
  </sheetData>
  <pageMargins left="0.3611111111111111" right="0.3611111111111111" top="0.3611111111111111" bottom="0.3611111111111111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392"/>
  <sheetViews>
    <sheetView zoomScale="130" zoomScaleNormal="130" workbookViewId="0">
      <selection activeCell="L60" sqref="L60:L63"/>
    </sheetView>
  </sheetViews>
  <sheetFormatPr defaultRowHeight="14.4" x14ac:dyDescent="0.3"/>
  <cols>
    <col min="1" max="1" width="12.88671875" style="54" customWidth="1"/>
    <col min="2" max="2" width="2.33203125" style="54" customWidth="1"/>
    <col min="3" max="6" width="1.33203125" style="54" customWidth="1"/>
    <col min="7" max="7" width="34.109375" style="54" customWidth="1"/>
    <col min="8" max="8" width="13" style="54" bestFit="1" customWidth="1"/>
    <col min="9" max="10" width="11.44140625" style="54" bestFit="1" customWidth="1"/>
    <col min="11" max="11" width="13.109375" style="54" bestFit="1" customWidth="1"/>
    <col min="12" max="256" width="9.109375" style="54"/>
    <col min="257" max="257" width="12.88671875" style="54" customWidth="1"/>
    <col min="258" max="258" width="2.33203125" style="54" customWidth="1"/>
    <col min="259" max="262" width="1.33203125" style="54" customWidth="1"/>
    <col min="263" max="263" width="34.109375" style="54" customWidth="1"/>
    <col min="264" max="264" width="13" style="54" bestFit="1" customWidth="1"/>
    <col min="265" max="266" width="11.44140625" style="54" bestFit="1" customWidth="1"/>
    <col min="267" max="267" width="13.109375" style="54" bestFit="1" customWidth="1"/>
    <col min="268" max="512" width="9.109375" style="54"/>
    <col min="513" max="513" width="12.88671875" style="54" customWidth="1"/>
    <col min="514" max="514" width="2.33203125" style="54" customWidth="1"/>
    <col min="515" max="518" width="1.33203125" style="54" customWidth="1"/>
    <col min="519" max="519" width="34.109375" style="54" customWidth="1"/>
    <col min="520" max="520" width="13" style="54" bestFit="1" customWidth="1"/>
    <col min="521" max="522" width="11.44140625" style="54" bestFit="1" customWidth="1"/>
    <col min="523" max="523" width="13.109375" style="54" bestFit="1" customWidth="1"/>
    <col min="524" max="768" width="9.109375" style="54"/>
    <col min="769" max="769" width="12.88671875" style="54" customWidth="1"/>
    <col min="770" max="770" width="2.33203125" style="54" customWidth="1"/>
    <col min="771" max="774" width="1.33203125" style="54" customWidth="1"/>
    <col min="775" max="775" width="34.109375" style="54" customWidth="1"/>
    <col min="776" max="776" width="13" style="54" bestFit="1" customWidth="1"/>
    <col min="777" max="778" width="11.44140625" style="54" bestFit="1" customWidth="1"/>
    <col min="779" max="779" width="13.109375" style="54" bestFit="1" customWidth="1"/>
    <col min="780" max="1024" width="9.109375" style="54"/>
    <col min="1025" max="1025" width="12.88671875" style="54" customWidth="1"/>
    <col min="1026" max="1026" width="2.33203125" style="54" customWidth="1"/>
    <col min="1027" max="1030" width="1.33203125" style="54" customWidth="1"/>
    <col min="1031" max="1031" width="34.109375" style="54" customWidth="1"/>
    <col min="1032" max="1032" width="13" style="54" bestFit="1" customWidth="1"/>
    <col min="1033" max="1034" width="11.44140625" style="54" bestFit="1" customWidth="1"/>
    <col min="1035" max="1035" width="13.109375" style="54" bestFit="1" customWidth="1"/>
    <col min="1036" max="1280" width="9.109375" style="54"/>
    <col min="1281" max="1281" width="12.88671875" style="54" customWidth="1"/>
    <col min="1282" max="1282" width="2.33203125" style="54" customWidth="1"/>
    <col min="1283" max="1286" width="1.33203125" style="54" customWidth="1"/>
    <col min="1287" max="1287" width="34.109375" style="54" customWidth="1"/>
    <col min="1288" max="1288" width="13" style="54" bestFit="1" customWidth="1"/>
    <col min="1289" max="1290" width="11.44140625" style="54" bestFit="1" customWidth="1"/>
    <col min="1291" max="1291" width="13.109375" style="54" bestFit="1" customWidth="1"/>
    <col min="1292" max="1536" width="9.109375" style="54"/>
    <col min="1537" max="1537" width="12.88671875" style="54" customWidth="1"/>
    <col min="1538" max="1538" width="2.33203125" style="54" customWidth="1"/>
    <col min="1539" max="1542" width="1.33203125" style="54" customWidth="1"/>
    <col min="1543" max="1543" width="34.109375" style="54" customWidth="1"/>
    <col min="1544" max="1544" width="13" style="54" bestFit="1" customWidth="1"/>
    <col min="1545" max="1546" width="11.44140625" style="54" bestFit="1" customWidth="1"/>
    <col min="1547" max="1547" width="13.109375" style="54" bestFit="1" customWidth="1"/>
    <col min="1548" max="1792" width="9.109375" style="54"/>
    <col min="1793" max="1793" width="12.88671875" style="54" customWidth="1"/>
    <col min="1794" max="1794" width="2.33203125" style="54" customWidth="1"/>
    <col min="1795" max="1798" width="1.33203125" style="54" customWidth="1"/>
    <col min="1799" max="1799" width="34.109375" style="54" customWidth="1"/>
    <col min="1800" max="1800" width="13" style="54" bestFit="1" customWidth="1"/>
    <col min="1801" max="1802" width="11.44140625" style="54" bestFit="1" customWidth="1"/>
    <col min="1803" max="1803" width="13.109375" style="54" bestFit="1" customWidth="1"/>
    <col min="1804" max="2048" width="9.109375" style="54"/>
    <col min="2049" max="2049" width="12.88671875" style="54" customWidth="1"/>
    <col min="2050" max="2050" width="2.33203125" style="54" customWidth="1"/>
    <col min="2051" max="2054" width="1.33203125" style="54" customWidth="1"/>
    <col min="2055" max="2055" width="34.109375" style="54" customWidth="1"/>
    <col min="2056" max="2056" width="13" style="54" bestFit="1" customWidth="1"/>
    <col min="2057" max="2058" width="11.44140625" style="54" bestFit="1" customWidth="1"/>
    <col min="2059" max="2059" width="13.109375" style="54" bestFit="1" customWidth="1"/>
    <col min="2060" max="2304" width="9.109375" style="54"/>
    <col min="2305" max="2305" width="12.88671875" style="54" customWidth="1"/>
    <col min="2306" max="2306" width="2.33203125" style="54" customWidth="1"/>
    <col min="2307" max="2310" width="1.33203125" style="54" customWidth="1"/>
    <col min="2311" max="2311" width="34.109375" style="54" customWidth="1"/>
    <col min="2312" max="2312" width="13" style="54" bestFit="1" customWidth="1"/>
    <col min="2313" max="2314" width="11.44140625" style="54" bestFit="1" customWidth="1"/>
    <col min="2315" max="2315" width="13.109375" style="54" bestFit="1" customWidth="1"/>
    <col min="2316" max="2560" width="9.109375" style="54"/>
    <col min="2561" max="2561" width="12.88671875" style="54" customWidth="1"/>
    <col min="2562" max="2562" width="2.33203125" style="54" customWidth="1"/>
    <col min="2563" max="2566" width="1.33203125" style="54" customWidth="1"/>
    <col min="2567" max="2567" width="34.109375" style="54" customWidth="1"/>
    <col min="2568" max="2568" width="13" style="54" bestFit="1" customWidth="1"/>
    <col min="2569" max="2570" width="11.44140625" style="54" bestFit="1" customWidth="1"/>
    <col min="2571" max="2571" width="13.109375" style="54" bestFit="1" customWidth="1"/>
    <col min="2572" max="2816" width="9.109375" style="54"/>
    <col min="2817" max="2817" width="12.88671875" style="54" customWidth="1"/>
    <col min="2818" max="2818" width="2.33203125" style="54" customWidth="1"/>
    <col min="2819" max="2822" width="1.33203125" style="54" customWidth="1"/>
    <col min="2823" max="2823" width="34.109375" style="54" customWidth="1"/>
    <col min="2824" max="2824" width="13" style="54" bestFit="1" customWidth="1"/>
    <col min="2825" max="2826" width="11.44140625" style="54" bestFit="1" customWidth="1"/>
    <col min="2827" max="2827" width="13.109375" style="54" bestFit="1" customWidth="1"/>
    <col min="2828" max="3072" width="9.109375" style="54"/>
    <col min="3073" max="3073" width="12.88671875" style="54" customWidth="1"/>
    <col min="3074" max="3074" width="2.33203125" style="54" customWidth="1"/>
    <col min="3075" max="3078" width="1.33203125" style="54" customWidth="1"/>
    <col min="3079" max="3079" width="34.109375" style="54" customWidth="1"/>
    <col min="3080" max="3080" width="13" style="54" bestFit="1" customWidth="1"/>
    <col min="3081" max="3082" width="11.44140625" style="54" bestFit="1" customWidth="1"/>
    <col min="3083" max="3083" width="13.109375" style="54" bestFit="1" customWidth="1"/>
    <col min="3084" max="3328" width="9.109375" style="54"/>
    <col min="3329" max="3329" width="12.88671875" style="54" customWidth="1"/>
    <col min="3330" max="3330" width="2.33203125" style="54" customWidth="1"/>
    <col min="3331" max="3334" width="1.33203125" style="54" customWidth="1"/>
    <col min="3335" max="3335" width="34.109375" style="54" customWidth="1"/>
    <col min="3336" max="3336" width="13" style="54" bestFit="1" customWidth="1"/>
    <col min="3337" max="3338" width="11.44140625" style="54" bestFit="1" customWidth="1"/>
    <col min="3339" max="3339" width="13.109375" style="54" bestFit="1" customWidth="1"/>
    <col min="3340" max="3584" width="9.109375" style="54"/>
    <col min="3585" max="3585" width="12.88671875" style="54" customWidth="1"/>
    <col min="3586" max="3586" width="2.33203125" style="54" customWidth="1"/>
    <col min="3587" max="3590" width="1.33203125" style="54" customWidth="1"/>
    <col min="3591" max="3591" width="34.109375" style="54" customWidth="1"/>
    <col min="3592" max="3592" width="13" style="54" bestFit="1" customWidth="1"/>
    <col min="3593" max="3594" width="11.44140625" style="54" bestFit="1" customWidth="1"/>
    <col min="3595" max="3595" width="13.109375" style="54" bestFit="1" customWidth="1"/>
    <col min="3596" max="3840" width="9.109375" style="54"/>
    <col min="3841" max="3841" width="12.88671875" style="54" customWidth="1"/>
    <col min="3842" max="3842" width="2.33203125" style="54" customWidth="1"/>
    <col min="3843" max="3846" width="1.33203125" style="54" customWidth="1"/>
    <col min="3847" max="3847" width="34.109375" style="54" customWidth="1"/>
    <col min="3848" max="3848" width="13" style="54" bestFit="1" customWidth="1"/>
    <col min="3849" max="3850" width="11.44140625" style="54" bestFit="1" customWidth="1"/>
    <col min="3851" max="3851" width="13.109375" style="54" bestFit="1" customWidth="1"/>
    <col min="3852" max="4096" width="9.109375" style="54"/>
    <col min="4097" max="4097" width="12.88671875" style="54" customWidth="1"/>
    <col min="4098" max="4098" width="2.33203125" style="54" customWidth="1"/>
    <col min="4099" max="4102" width="1.33203125" style="54" customWidth="1"/>
    <col min="4103" max="4103" width="34.109375" style="54" customWidth="1"/>
    <col min="4104" max="4104" width="13" style="54" bestFit="1" customWidth="1"/>
    <col min="4105" max="4106" width="11.44140625" style="54" bestFit="1" customWidth="1"/>
    <col min="4107" max="4107" width="13.109375" style="54" bestFit="1" customWidth="1"/>
    <col min="4108" max="4352" width="9.109375" style="54"/>
    <col min="4353" max="4353" width="12.88671875" style="54" customWidth="1"/>
    <col min="4354" max="4354" width="2.33203125" style="54" customWidth="1"/>
    <col min="4355" max="4358" width="1.33203125" style="54" customWidth="1"/>
    <col min="4359" max="4359" width="34.109375" style="54" customWidth="1"/>
    <col min="4360" max="4360" width="13" style="54" bestFit="1" customWidth="1"/>
    <col min="4361" max="4362" width="11.44140625" style="54" bestFit="1" customWidth="1"/>
    <col min="4363" max="4363" width="13.109375" style="54" bestFit="1" customWidth="1"/>
    <col min="4364" max="4608" width="9.109375" style="54"/>
    <col min="4609" max="4609" width="12.88671875" style="54" customWidth="1"/>
    <col min="4610" max="4610" width="2.33203125" style="54" customWidth="1"/>
    <col min="4611" max="4614" width="1.33203125" style="54" customWidth="1"/>
    <col min="4615" max="4615" width="34.109375" style="54" customWidth="1"/>
    <col min="4616" max="4616" width="13" style="54" bestFit="1" customWidth="1"/>
    <col min="4617" max="4618" width="11.44140625" style="54" bestFit="1" customWidth="1"/>
    <col min="4619" max="4619" width="13.109375" style="54" bestFit="1" customWidth="1"/>
    <col min="4620" max="4864" width="9.109375" style="54"/>
    <col min="4865" max="4865" width="12.88671875" style="54" customWidth="1"/>
    <col min="4866" max="4866" width="2.33203125" style="54" customWidth="1"/>
    <col min="4867" max="4870" width="1.33203125" style="54" customWidth="1"/>
    <col min="4871" max="4871" width="34.109375" style="54" customWidth="1"/>
    <col min="4872" max="4872" width="13" style="54" bestFit="1" customWidth="1"/>
    <col min="4873" max="4874" width="11.44140625" style="54" bestFit="1" customWidth="1"/>
    <col min="4875" max="4875" width="13.109375" style="54" bestFit="1" customWidth="1"/>
    <col min="4876" max="5120" width="9.109375" style="54"/>
    <col min="5121" max="5121" width="12.88671875" style="54" customWidth="1"/>
    <col min="5122" max="5122" width="2.33203125" style="54" customWidth="1"/>
    <col min="5123" max="5126" width="1.33203125" style="54" customWidth="1"/>
    <col min="5127" max="5127" width="34.109375" style="54" customWidth="1"/>
    <col min="5128" max="5128" width="13" style="54" bestFit="1" customWidth="1"/>
    <col min="5129" max="5130" width="11.44140625" style="54" bestFit="1" customWidth="1"/>
    <col min="5131" max="5131" width="13.109375" style="54" bestFit="1" customWidth="1"/>
    <col min="5132" max="5376" width="9.109375" style="54"/>
    <col min="5377" max="5377" width="12.88671875" style="54" customWidth="1"/>
    <col min="5378" max="5378" width="2.33203125" style="54" customWidth="1"/>
    <col min="5379" max="5382" width="1.33203125" style="54" customWidth="1"/>
    <col min="5383" max="5383" width="34.109375" style="54" customWidth="1"/>
    <col min="5384" max="5384" width="13" style="54" bestFit="1" customWidth="1"/>
    <col min="5385" max="5386" width="11.44140625" style="54" bestFit="1" customWidth="1"/>
    <col min="5387" max="5387" width="13.109375" style="54" bestFit="1" customWidth="1"/>
    <col min="5388" max="5632" width="9.109375" style="54"/>
    <col min="5633" max="5633" width="12.88671875" style="54" customWidth="1"/>
    <col min="5634" max="5634" width="2.33203125" style="54" customWidth="1"/>
    <col min="5635" max="5638" width="1.33203125" style="54" customWidth="1"/>
    <col min="5639" max="5639" width="34.109375" style="54" customWidth="1"/>
    <col min="5640" max="5640" width="13" style="54" bestFit="1" customWidth="1"/>
    <col min="5641" max="5642" width="11.44140625" style="54" bestFit="1" customWidth="1"/>
    <col min="5643" max="5643" width="13.109375" style="54" bestFit="1" customWidth="1"/>
    <col min="5644" max="5888" width="9.109375" style="54"/>
    <col min="5889" max="5889" width="12.88671875" style="54" customWidth="1"/>
    <col min="5890" max="5890" width="2.33203125" style="54" customWidth="1"/>
    <col min="5891" max="5894" width="1.33203125" style="54" customWidth="1"/>
    <col min="5895" max="5895" width="34.109375" style="54" customWidth="1"/>
    <col min="5896" max="5896" width="13" style="54" bestFit="1" customWidth="1"/>
    <col min="5897" max="5898" width="11.44140625" style="54" bestFit="1" customWidth="1"/>
    <col min="5899" max="5899" width="13.109375" style="54" bestFit="1" customWidth="1"/>
    <col min="5900" max="6144" width="9.109375" style="54"/>
    <col min="6145" max="6145" width="12.88671875" style="54" customWidth="1"/>
    <col min="6146" max="6146" width="2.33203125" style="54" customWidth="1"/>
    <col min="6147" max="6150" width="1.33203125" style="54" customWidth="1"/>
    <col min="6151" max="6151" width="34.109375" style="54" customWidth="1"/>
    <col min="6152" max="6152" width="13" style="54" bestFit="1" customWidth="1"/>
    <col min="6153" max="6154" width="11.44140625" style="54" bestFit="1" customWidth="1"/>
    <col min="6155" max="6155" width="13.109375" style="54" bestFit="1" customWidth="1"/>
    <col min="6156" max="6400" width="9.109375" style="54"/>
    <col min="6401" max="6401" width="12.88671875" style="54" customWidth="1"/>
    <col min="6402" max="6402" width="2.33203125" style="54" customWidth="1"/>
    <col min="6403" max="6406" width="1.33203125" style="54" customWidth="1"/>
    <col min="6407" max="6407" width="34.109375" style="54" customWidth="1"/>
    <col min="6408" max="6408" width="13" style="54" bestFit="1" customWidth="1"/>
    <col min="6409" max="6410" width="11.44140625" style="54" bestFit="1" customWidth="1"/>
    <col min="6411" max="6411" width="13.109375" style="54" bestFit="1" customWidth="1"/>
    <col min="6412" max="6656" width="9.109375" style="54"/>
    <col min="6657" max="6657" width="12.88671875" style="54" customWidth="1"/>
    <col min="6658" max="6658" width="2.33203125" style="54" customWidth="1"/>
    <col min="6659" max="6662" width="1.33203125" style="54" customWidth="1"/>
    <col min="6663" max="6663" width="34.109375" style="54" customWidth="1"/>
    <col min="6664" max="6664" width="13" style="54" bestFit="1" customWidth="1"/>
    <col min="6665" max="6666" width="11.44140625" style="54" bestFit="1" customWidth="1"/>
    <col min="6667" max="6667" width="13.109375" style="54" bestFit="1" customWidth="1"/>
    <col min="6668" max="6912" width="9.109375" style="54"/>
    <col min="6913" max="6913" width="12.88671875" style="54" customWidth="1"/>
    <col min="6914" max="6914" width="2.33203125" style="54" customWidth="1"/>
    <col min="6915" max="6918" width="1.33203125" style="54" customWidth="1"/>
    <col min="6919" max="6919" width="34.109375" style="54" customWidth="1"/>
    <col min="6920" max="6920" width="13" style="54" bestFit="1" customWidth="1"/>
    <col min="6921" max="6922" width="11.44140625" style="54" bestFit="1" customWidth="1"/>
    <col min="6923" max="6923" width="13.109375" style="54" bestFit="1" customWidth="1"/>
    <col min="6924" max="7168" width="9.109375" style="54"/>
    <col min="7169" max="7169" width="12.88671875" style="54" customWidth="1"/>
    <col min="7170" max="7170" width="2.33203125" style="54" customWidth="1"/>
    <col min="7171" max="7174" width="1.33203125" style="54" customWidth="1"/>
    <col min="7175" max="7175" width="34.109375" style="54" customWidth="1"/>
    <col min="7176" max="7176" width="13" style="54" bestFit="1" customWidth="1"/>
    <col min="7177" max="7178" width="11.44140625" style="54" bestFit="1" customWidth="1"/>
    <col min="7179" max="7179" width="13.109375" style="54" bestFit="1" customWidth="1"/>
    <col min="7180" max="7424" width="9.109375" style="54"/>
    <col min="7425" max="7425" width="12.88671875" style="54" customWidth="1"/>
    <col min="7426" max="7426" width="2.33203125" style="54" customWidth="1"/>
    <col min="7427" max="7430" width="1.33203125" style="54" customWidth="1"/>
    <col min="7431" max="7431" width="34.109375" style="54" customWidth="1"/>
    <col min="7432" max="7432" width="13" style="54" bestFit="1" customWidth="1"/>
    <col min="7433" max="7434" width="11.44140625" style="54" bestFit="1" customWidth="1"/>
    <col min="7435" max="7435" width="13.109375" style="54" bestFit="1" customWidth="1"/>
    <col min="7436" max="7680" width="9.109375" style="54"/>
    <col min="7681" max="7681" width="12.88671875" style="54" customWidth="1"/>
    <col min="7682" max="7682" width="2.33203125" style="54" customWidth="1"/>
    <col min="7683" max="7686" width="1.33203125" style="54" customWidth="1"/>
    <col min="7687" max="7687" width="34.109375" style="54" customWidth="1"/>
    <col min="7688" max="7688" width="13" style="54" bestFit="1" customWidth="1"/>
    <col min="7689" max="7690" width="11.44140625" style="54" bestFit="1" customWidth="1"/>
    <col min="7691" max="7691" width="13.109375" style="54" bestFit="1" customWidth="1"/>
    <col min="7692" max="7936" width="9.109375" style="54"/>
    <col min="7937" max="7937" width="12.88671875" style="54" customWidth="1"/>
    <col min="7938" max="7938" width="2.33203125" style="54" customWidth="1"/>
    <col min="7939" max="7942" width="1.33203125" style="54" customWidth="1"/>
    <col min="7943" max="7943" width="34.109375" style="54" customWidth="1"/>
    <col min="7944" max="7944" width="13" style="54" bestFit="1" customWidth="1"/>
    <col min="7945" max="7946" width="11.44140625" style="54" bestFit="1" customWidth="1"/>
    <col min="7947" max="7947" width="13.109375" style="54" bestFit="1" customWidth="1"/>
    <col min="7948" max="8192" width="9.109375" style="54"/>
    <col min="8193" max="8193" width="12.88671875" style="54" customWidth="1"/>
    <col min="8194" max="8194" width="2.33203125" style="54" customWidth="1"/>
    <col min="8195" max="8198" width="1.33203125" style="54" customWidth="1"/>
    <col min="8199" max="8199" width="34.109375" style="54" customWidth="1"/>
    <col min="8200" max="8200" width="13" style="54" bestFit="1" customWidth="1"/>
    <col min="8201" max="8202" width="11.44140625" style="54" bestFit="1" customWidth="1"/>
    <col min="8203" max="8203" width="13.109375" style="54" bestFit="1" customWidth="1"/>
    <col min="8204" max="8448" width="9.109375" style="54"/>
    <col min="8449" max="8449" width="12.88671875" style="54" customWidth="1"/>
    <col min="8450" max="8450" width="2.33203125" style="54" customWidth="1"/>
    <col min="8451" max="8454" width="1.33203125" style="54" customWidth="1"/>
    <col min="8455" max="8455" width="34.109375" style="54" customWidth="1"/>
    <col min="8456" max="8456" width="13" style="54" bestFit="1" customWidth="1"/>
    <col min="8457" max="8458" width="11.44140625" style="54" bestFit="1" customWidth="1"/>
    <col min="8459" max="8459" width="13.109375" style="54" bestFit="1" customWidth="1"/>
    <col min="8460" max="8704" width="9.109375" style="54"/>
    <col min="8705" max="8705" width="12.88671875" style="54" customWidth="1"/>
    <col min="8706" max="8706" width="2.33203125" style="54" customWidth="1"/>
    <col min="8707" max="8710" width="1.33203125" style="54" customWidth="1"/>
    <col min="8711" max="8711" width="34.109375" style="54" customWidth="1"/>
    <col min="8712" max="8712" width="13" style="54" bestFit="1" customWidth="1"/>
    <col min="8713" max="8714" width="11.44140625" style="54" bestFit="1" customWidth="1"/>
    <col min="8715" max="8715" width="13.109375" style="54" bestFit="1" customWidth="1"/>
    <col min="8716" max="8960" width="9.109375" style="54"/>
    <col min="8961" max="8961" width="12.88671875" style="54" customWidth="1"/>
    <col min="8962" max="8962" width="2.33203125" style="54" customWidth="1"/>
    <col min="8963" max="8966" width="1.33203125" style="54" customWidth="1"/>
    <col min="8967" max="8967" width="34.109375" style="54" customWidth="1"/>
    <col min="8968" max="8968" width="13" style="54" bestFit="1" customWidth="1"/>
    <col min="8969" max="8970" width="11.44140625" style="54" bestFit="1" customWidth="1"/>
    <col min="8971" max="8971" width="13.109375" style="54" bestFit="1" customWidth="1"/>
    <col min="8972" max="9216" width="9.109375" style="54"/>
    <col min="9217" max="9217" width="12.88671875" style="54" customWidth="1"/>
    <col min="9218" max="9218" width="2.33203125" style="54" customWidth="1"/>
    <col min="9219" max="9222" width="1.33203125" style="54" customWidth="1"/>
    <col min="9223" max="9223" width="34.109375" style="54" customWidth="1"/>
    <col min="9224" max="9224" width="13" style="54" bestFit="1" customWidth="1"/>
    <col min="9225" max="9226" width="11.44140625" style="54" bestFit="1" customWidth="1"/>
    <col min="9227" max="9227" width="13.109375" style="54" bestFit="1" customWidth="1"/>
    <col min="9228" max="9472" width="9.109375" style="54"/>
    <col min="9473" max="9473" width="12.88671875" style="54" customWidth="1"/>
    <col min="9474" max="9474" width="2.33203125" style="54" customWidth="1"/>
    <col min="9475" max="9478" width="1.33203125" style="54" customWidth="1"/>
    <col min="9479" max="9479" width="34.109375" style="54" customWidth="1"/>
    <col min="9480" max="9480" width="13" style="54" bestFit="1" customWidth="1"/>
    <col min="9481" max="9482" width="11.44140625" style="54" bestFit="1" customWidth="1"/>
    <col min="9483" max="9483" width="13.109375" style="54" bestFit="1" customWidth="1"/>
    <col min="9484" max="9728" width="9.109375" style="54"/>
    <col min="9729" max="9729" width="12.88671875" style="54" customWidth="1"/>
    <col min="9730" max="9730" width="2.33203125" style="54" customWidth="1"/>
    <col min="9731" max="9734" width="1.33203125" style="54" customWidth="1"/>
    <col min="9735" max="9735" width="34.109375" style="54" customWidth="1"/>
    <col min="9736" max="9736" width="13" style="54" bestFit="1" customWidth="1"/>
    <col min="9737" max="9738" width="11.44140625" style="54" bestFit="1" customWidth="1"/>
    <col min="9739" max="9739" width="13.109375" style="54" bestFit="1" customWidth="1"/>
    <col min="9740" max="9984" width="9.109375" style="54"/>
    <col min="9985" max="9985" width="12.88671875" style="54" customWidth="1"/>
    <col min="9986" max="9986" width="2.33203125" style="54" customWidth="1"/>
    <col min="9987" max="9990" width="1.33203125" style="54" customWidth="1"/>
    <col min="9991" max="9991" width="34.109375" style="54" customWidth="1"/>
    <col min="9992" max="9992" width="13" style="54" bestFit="1" customWidth="1"/>
    <col min="9993" max="9994" width="11.44140625" style="54" bestFit="1" customWidth="1"/>
    <col min="9995" max="9995" width="13.109375" style="54" bestFit="1" customWidth="1"/>
    <col min="9996" max="10240" width="9.109375" style="54"/>
    <col min="10241" max="10241" width="12.88671875" style="54" customWidth="1"/>
    <col min="10242" max="10242" width="2.33203125" style="54" customWidth="1"/>
    <col min="10243" max="10246" width="1.33203125" style="54" customWidth="1"/>
    <col min="10247" max="10247" width="34.109375" style="54" customWidth="1"/>
    <col min="10248" max="10248" width="13" style="54" bestFit="1" customWidth="1"/>
    <col min="10249" max="10250" width="11.44140625" style="54" bestFit="1" customWidth="1"/>
    <col min="10251" max="10251" width="13.109375" style="54" bestFit="1" customWidth="1"/>
    <col min="10252" max="10496" width="9.109375" style="54"/>
    <col min="10497" max="10497" width="12.88671875" style="54" customWidth="1"/>
    <col min="10498" max="10498" width="2.33203125" style="54" customWidth="1"/>
    <col min="10499" max="10502" width="1.33203125" style="54" customWidth="1"/>
    <col min="10503" max="10503" width="34.109375" style="54" customWidth="1"/>
    <col min="10504" max="10504" width="13" style="54" bestFit="1" customWidth="1"/>
    <col min="10505" max="10506" width="11.44140625" style="54" bestFit="1" customWidth="1"/>
    <col min="10507" max="10507" width="13.109375" style="54" bestFit="1" customWidth="1"/>
    <col min="10508" max="10752" width="9.109375" style="54"/>
    <col min="10753" max="10753" width="12.88671875" style="54" customWidth="1"/>
    <col min="10754" max="10754" width="2.33203125" style="54" customWidth="1"/>
    <col min="10755" max="10758" width="1.33203125" style="54" customWidth="1"/>
    <col min="10759" max="10759" width="34.109375" style="54" customWidth="1"/>
    <col min="10760" max="10760" width="13" style="54" bestFit="1" customWidth="1"/>
    <col min="10761" max="10762" width="11.44140625" style="54" bestFit="1" customWidth="1"/>
    <col min="10763" max="10763" width="13.109375" style="54" bestFit="1" customWidth="1"/>
    <col min="10764" max="11008" width="9.109375" style="54"/>
    <col min="11009" max="11009" width="12.88671875" style="54" customWidth="1"/>
    <col min="11010" max="11010" width="2.33203125" style="54" customWidth="1"/>
    <col min="11011" max="11014" width="1.33203125" style="54" customWidth="1"/>
    <col min="11015" max="11015" width="34.109375" style="54" customWidth="1"/>
    <col min="11016" max="11016" width="13" style="54" bestFit="1" customWidth="1"/>
    <col min="11017" max="11018" width="11.44140625" style="54" bestFit="1" customWidth="1"/>
    <col min="11019" max="11019" width="13.109375" style="54" bestFit="1" customWidth="1"/>
    <col min="11020" max="11264" width="9.109375" style="54"/>
    <col min="11265" max="11265" width="12.88671875" style="54" customWidth="1"/>
    <col min="11266" max="11266" width="2.33203125" style="54" customWidth="1"/>
    <col min="11267" max="11270" width="1.33203125" style="54" customWidth="1"/>
    <col min="11271" max="11271" width="34.109375" style="54" customWidth="1"/>
    <col min="11272" max="11272" width="13" style="54" bestFit="1" customWidth="1"/>
    <col min="11273" max="11274" width="11.44140625" style="54" bestFit="1" customWidth="1"/>
    <col min="11275" max="11275" width="13.109375" style="54" bestFit="1" customWidth="1"/>
    <col min="11276" max="11520" width="9.109375" style="54"/>
    <col min="11521" max="11521" width="12.88671875" style="54" customWidth="1"/>
    <col min="11522" max="11522" width="2.33203125" style="54" customWidth="1"/>
    <col min="11523" max="11526" width="1.33203125" style="54" customWidth="1"/>
    <col min="11527" max="11527" width="34.109375" style="54" customWidth="1"/>
    <col min="11528" max="11528" width="13" style="54" bestFit="1" customWidth="1"/>
    <col min="11529" max="11530" width="11.44140625" style="54" bestFit="1" customWidth="1"/>
    <col min="11531" max="11531" width="13.109375" style="54" bestFit="1" customWidth="1"/>
    <col min="11532" max="11776" width="9.109375" style="54"/>
    <col min="11777" max="11777" width="12.88671875" style="54" customWidth="1"/>
    <col min="11778" max="11778" width="2.33203125" style="54" customWidth="1"/>
    <col min="11779" max="11782" width="1.33203125" style="54" customWidth="1"/>
    <col min="11783" max="11783" width="34.109375" style="54" customWidth="1"/>
    <col min="11784" max="11784" width="13" style="54" bestFit="1" customWidth="1"/>
    <col min="11785" max="11786" width="11.44140625" style="54" bestFit="1" customWidth="1"/>
    <col min="11787" max="11787" width="13.109375" style="54" bestFit="1" customWidth="1"/>
    <col min="11788" max="12032" width="9.109375" style="54"/>
    <col min="12033" max="12033" width="12.88671875" style="54" customWidth="1"/>
    <col min="12034" max="12034" width="2.33203125" style="54" customWidth="1"/>
    <col min="12035" max="12038" width="1.33203125" style="54" customWidth="1"/>
    <col min="12039" max="12039" width="34.109375" style="54" customWidth="1"/>
    <col min="12040" max="12040" width="13" style="54" bestFit="1" customWidth="1"/>
    <col min="12041" max="12042" width="11.44140625" style="54" bestFit="1" customWidth="1"/>
    <col min="12043" max="12043" width="13.109375" style="54" bestFit="1" customWidth="1"/>
    <col min="12044" max="12288" width="9.109375" style="54"/>
    <col min="12289" max="12289" width="12.88671875" style="54" customWidth="1"/>
    <col min="12290" max="12290" width="2.33203125" style="54" customWidth="1"/>
    <col min="12291" max="12294" width="1.33203125" style="54" customWidth="1"/>
    <col min="12295" max="12295" width="34.109375" style="54" customWidth="1"/>
    <col min="12296" max="12296" width="13" style="54" bestFit="1" customWidth="1"/>
    <col min="12297" max="12298" width="11.44140625" style="54" bestFit="1" customWidth="1"/>
    <col min="12299" max="12299" width="13.109375" style="54" bestFit="1" customWidth="1"/>
    <col min="12300" max="12544" width="9.109375" style="54"/>
    <col min="12545" max="12545" width="12.88671875" style="54" customWidth="1"/>
    <col min="12546" max="12546" width="2.33203125" style="54" customWidth="1"/>
    <col min="12547" max="12550" width="1.33203125" style="54" customWidth="1"/>
    <col min="12551" max="12551" width="34.109375" style="54" customWidth="1"/>
    <col min="12552" max="12552" width="13" style="54" bestFit="1" customWidth="1"/>
    <col min="12553" max="12554" width="11.44140625" style="54" bestFit="1" customWidth="1"/>
    <col min="12555" max="12555" width="13.109375" style="54" bestFit="1" customWidth="1"/>
    <col min="12556" max="12800" width="9.109375" style="54"/>
    <col min="12801" max="12801" width="12.88671875" style="54" customWidth="1"/>
    <col min="12802" max="12802" width="2.33203125" style="54" customWidth="1"/>
    <col min="12803" max="12806" width="1.33203125" style="54" customWidth="1"/>
    <col min="12807" max="12807" width="34.109375" style="54" customWidth="1"/>
    <col min="12808" max="12808" width="13" style="54" bestFit="1" customWidth="1"/>
    <col min="12809" max="12810" width="11.44140625" style="54" bestFit="1" customWidth="1"/>
    <col min="12811" max="12811" width="13.109375" style="54" bestFit="1" customWidth="1"/>
    <col min="12812" max="13056" width="9.109375" style="54"/>
    <col min="13057" max="13057" width="12.88671875" style="54" customWidth="1"/>
    <col min="13058" max="13058" width="2.33203125" style="54" customWidth="1"/>
    <col min="13059" max="13062" width="1.33203125" style="54" customWidth="1"/>
    <col min="13063" max="13063" width="34.109375" style="54" customWidth="1"/>
    <col min="13064" max="13064" width="13" style="54" bestFit="1" customWidth="1"/>
    <col min="13065" max="13066" width="11.44140625" style="54" bestFit="1" customWidth="1"/>
    <col min="13067" max="13067" width="13.109375" style="54" bestFit="1" customWidth="1"/>
    <col min="13068" max="13312" width="9.109375" style="54"/>
    <col min="13313" max="13313" width="12.88671875" style="54" customWidth="1"/>
    <col min="13314" max="13314" width="2.33203125" style="54" customWidth="1"/>
    <col min="13315" max="13318" width="1.33203125" style="54" customWidth="1"/>
    <col min="13319" max="13319" width="34.109375" style="54" customWidth="1"/>
    <col min="13320" max="13320" width="13" style="54" bestFit="1" customWidth="1"/>
    <col min="13321" max="13322" width="11.44140625" style="54" bestFit="1" customWidth="1"/>
    <col min="13323" max="13323" width="13.109375" style="54" bestFit="1" customWidth="1"/>
    <col min="13324" max="13568" width="9.109375" style="54"/>
    <col min="13569" max="13569" width="12.88671875" style="54" customWidth="1"/>
    <col min="13570" max="13570" width="2.33203125" style="54" customWidth="1"/>
    <col min="13571" max="13574" width="1.33203125" style="54" customWidth="1"/>
    <col min="13575" max="13575" width="34.109375" style="54" customWidth="1"/>
    <col min="13576" max="13576" width="13" style="54" bestFit="1" customWidth="1"/>
    <col min="13577" max="13578" width="11.44140625" style="54" bestFit="1" customWidth="1"/>
    <col min="13579" max="13579" width="13.109375" style="54" bestFit="1" customWidth="1"/>
    <col min="13580" max="13824" width="9.109375" style="54"/>
    <col min="13825" max="13825" width="12.88671875" style="54" customWidth="1"/>
    <col min="13826" max="13826" width="2.33203125" style="54" customWidth="1"/>
    <col min="13827" max="13830" width="1.33203125" style="54" customWidth="1"/>
    <col min="13831" max="13831" width="34.109375" style="54" customWidth="1"/>
    <col min="13832" max="13832" width="13" style="54" bestFit="1" customWidth="1"/>
    <col min="13833" max="13834" width="11.44140625" style="54" bestFit="1" customWidth="1"/>
    <col min="13835" max="13835" width="13.109375" style="54" bestFit="1" customWidth="1"/>
    <col min="13836" max="14080" width="9.109375" style="54"/>
    <col min="14081" max="14081" width="12.88671875" style="54" customWidth="1"/>
    <col min="14082" max="14082" width="2.33203125" style="54" customWidth="1"/>
    <col min="14083" max="14086" width="1.33203125" style="54" customWidth="1"/>
    <col min="14087" max="14087" width="34.109375" style="54" customWidth="1"/>
    <col min="14088" max="14088" width="13" style="54" bestFit="1" customWidth="1"/>
    <col min="14089" max="14090" width="11.44140625" style="54" bestFit="1" customWidth="1"/>
    <col min="14091" max="14091" width="13.109375" style="54" bestFit="1" customWidth="1"/>
    <col min="14092" max="14336" width="9.109375" style="54"/>
    <col min="14337" max="14337" width="12.88671875" style="54" customWidth="1"/>
    <col min="14338" max="14338" width="2.33203125" style="54" customWidth="1"/>
    <col min="14339" max="14342" width="1.33203125" style="54" customWidth="1"/>
    <col min="14343" max="14343" width="34.109375" style="54" customWidth="1"/>
    <col min="14344" max="14344" width="13" style="54" bestFit="1" customWidth="1"/>
    <col min="14345" max="14346" width="11.44140625" style="54" bestFit="1" customWidth="1"/>
    <col min="14347" max="14347" width="13.109375" style="54" bestFit="1" customWidth="1"/>
    <col min="14348" max="14592" width="9.109375" style="54"/>
    <col min="14593" max="14593" width="12.88671875" style="54" customWidth="1"/>
    <col min="14594" max="14594" width="2.33203125" style="54" customWidth="1"/>
    <col min="14595" max="14598" width="1.33203125" style="54" customWidth="1"/>
    <col min="14599" max="14599" width="34.109375" style="54" customWidth="1"/>
    <col min="14600" max="14600" width="13" style="54" bestFit="1" customWidth="1"/>
    <col min="14601" max="14602" width="11.44140625" style="54" bestFit="1" customWidth="1"/>
    <col min="14603" max="14603" width="13.109375" style="54" bestFit="1" customWidth="1"/>
    <col min="14604" max="14848" width="9.109375" style="54"/>
    <col min="14849" max="14849" width="12.88671875" style="54" customWidth="1"/>
    <col min="14850" max="14850" width="2.33203125" style="54" customWidth="1"/>
    <col min="14851" max="14854" width="1.33203125" style="54" customWidth="1"/>
    <col min="14855" max="14855" width="34.109375" style="54" customWidth="1"/>
    <col min="14856" max="14856" width="13" style="54" bestFit="1" customWidth="1"/>
    <col min="14857" max="14858" width="11.44140625" style="54" bestFit="1" customWidth="1"/>
    <col min="14859" max="14859" width="13.109375" style="54" bestFit="1" customWidth="1"/>
    <col min="14860" max="15104" width="9.109375" style="54"/>
    <col min="15105" max="15105" width="12.88671875" style="54" customWidth="1"/>
    <col min="15106" max="15106" width="2.33203125" style="54" customWidth="1"/>
    <col min="15107" max="15110" width="1.33203125" style="54" customWidth="1"/>
    <col min="15111" max="15111" width="34.109375" style="54" customWidth="1"/>
    <col min="15112" max="15112" width="13" style="54" bestFit="1" customWidth="1"/>
    <col min="15113" max="15114" width="11.44140625" style="54" bestFit="1" customWidth="1"/>
    <col min="15115" max="15115" width="13.109375" style="54" bestFit="1" customWidth="1"/>
    <col min="15116" max="15360" width="9.109375" style="54"/>
    <col min="15361" max="15361" width="12.88671875" style="54" customWidth="1"/>
    <col min="15362" max="15362" width="2.33203125" style="54" customWidth="1"/>
    <col min="15363" max="15366" width="1.33203125" style="54" customWidth="1"/>
    <col min="15367" max="15367" width="34.109375" style="54" customWidth="1"/>
    <col min="15368" max="15368" width="13" style="54" bestFit="1" customWidth="1"/>
    <col min="15369" max="15370" width="11.44140625" style="54" bestFit="1" customWidth="1"/>
    <col min="15371" max="15371" width="13.109375" style="54" bestFit="1" customWidth="1"/>
    <col min="15372" max="15616" width="9.109375" style="54"/>
    <col min="15617" max="15617" width="12.88671875" style="54" customWidth="1"/>
    <col min="15618" max="15618" width="2.33203125" style="54" customWidth="1"/>
    <col min="15619" max="15622" width="1.33203125" style="54" customWidth="1"/>
    <col min="15623" max="15623" width="34.109375" style="54" customWidth="1"/>
    <col min="15624" max="15624" width="13" style="54" bestFit="1" customWidth="1"/>
    <col min="15625" max="15626" width="11.44140625" style="54" bestFit="1" customWidth="1"/>
    <col min="15627" max="15627" width="13.109375" style="54" bestFit="1" customWidth="1"/>
    <col min="15628" max="15872" width="9.109375" style="54"/>
    <col min="15873" max="15873" width="12.88671875" style="54" customWidth="1"/>
    <col min="15874" max="15874" width="2.33203125" style="54" customWidth="1"/>
    <col min="15875" max="15878" width="1.33203125" style="54" customWidth="1"/>
    <col min="15879" max="15879" width="34.109375" style="54" customWidth="1"/>
    <col min="15880" max="15880" width="13" style="54" bestFit="1" customWidth="1"/>
    <col min="15881" max="15882" width="11.44140625" style="54" bestFit="1" customWidth="1"/>
    <col min="15883" max="15883" width="13.109375" style="54" bestFit="1" customWidth="1"/>
    <col min="15884" max="16128" width="9.109375" style="54"/>
    <col min="16129" max="16129" width="12.88671875" style="54" customWidth="1"/>
    <col min="16130" max="16130" width="2.33203125" style="54" customWidth="1"/>
    <col min="16131" max="16134" width="1.33203125" style="54" customWidth="1"/>
    <col min="16135" max="16135" width="34.109375" style="54" customWidth="1"/>
    <col min="16136" max="16136" width="13" style="54" bestFit="1" customWidth="1"/>
    <col min="16137" max="16138" width="11.44140625" style="54" bestFit="1" customWidth="1"/>
    <col min="16139" max="16139" width="13.109375" style="54" bestFit="1" customWidth="1"/>
    <col min="16140" max="16384" width="9.109375" style="54"/>
  </cols>
  <sheetData>
    <row r="1" spans="1:11" ht="11.4" customHeight="1" x14ac:dyDescent="0.3">
      <c r="A1" s="50" t="s">
        <v>363</v>
      </c>
      <c r="B1" s="51" t="s">
        <v>364</v>
      </c>
      <c r="C1" s="52"/>
      <c r="D1" s="52"/>
      <c r="E1" s="52"/>
      <c r="F1" s="52"/>
      <c r="G1" s="52"/>
      <c r="H1" s="53" t="s">
        <v>365</v>
      </c>
      <c r="I1" s="53" t="s">
        <v>366</v>
      </c>
      <c r="J1" s="53" t="s">
        <v>367</v>
      </c>
      <c r="K1" s="53" t="s">
        <v>368</v>
      </c>
    </row>
    <row r="2" spans="1:11" ht="15.15" customHeight="1" x14ac:dyDescent="0.3">
      <c r="A2" s="55" t="s">
        <v>1092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ht="9.9" customHeight="1" x14ac:dyDescent="0.3">
      <c r="A3" s="57" t="s">
        <v>369</v>
      </c>
      <c r="B3" s="58" t="s">
        <v>370</v>
      </c>
      <c r="C3" s="59"/>
      <c r="D3" s="59"/>
      <c r="E3" s="59"/>
      <c r="F3" s="59"/>
      <c r="G3" s="59"/>
      <c r="H3" s="60">
        <v>26567355.399999999</v>
      </c>
      <c r="I3" s="60">
        <v>6011477.9400000004</v>
      </c>
      <c r="J3" s="60">
        <v>6802760.8799999999</v>
      </c>
      <c r="K3" s="60">
        <v>25776072.460000001</v>
      </c>
    </row>
    <row r="4" spans="1:11" ht="9.9" customHeight="1" x14ac:dyDescent="0.3">
      <c r="A4" s="57" t="s">
        <v>371</v>
      </c>
      <c r="B4" s="61" t="s">
        <v>372</v>
      </c>
      <c r="C4" s="58" t="s">
        <v>373</v>
      </c>
      <c r="D4" s="59"/>
      <c r="E4" s="59"/>
      <c r="F4" s="59"/>
      <c r="G4" s="59"/>
      <c r="H4" s="60">
        <v>13109511.890000001</v>
      </c>
      <c r="I4" s="60">
        <v>5826220.3300000001</v>
      </c>
      <c r="J4" s="60">
        <v>6638427.1399999997</v>
      </c>
      <c r="K4" s="60">
        <v>12297305.08</v>
      </c>
    </row>
    <row r="5" spans="1:11" ht="9.9" customHeight="1" x14ac:dyDescent="0.3">
      <c r="A5" s="57" t="s">
        <v>374</v>
      </c>
      <c r="B5" s="62" t="s">
        <v>372</v>
      </c>
      <c r="C5" s="63"/>
      <c r="D5" s="58" t="s">
        <v>375</v>
      </c>
      <c r="E5" s="59"/>
      <c r="F5" s="59"/>
      <c r="G5" s="59"/>
      <c r="H5" s="60">
        <v>13098899.41</v>
      </c>
      <c r="I5" s="60">
        <v>5737398.6200000001</v>
      </c>
      <c r="J5" s="60">
        <v>6594694.29</v>
      </c>
      <c r="K5" s="60">
        <v>12241603.74</v>
      </c>
    </row>
    <row r="6" spans="1:11" ht="9.9" customHeight="1" x14ac:dyDescent="0.3">
      <c r="A6" s="57" t="s">
        <v>376</v>
      </c>
      <c r="B6" s="62" t="s">
        <v>372</v>
      </c>
      <c r="C6" s="63"/>
      <c r="D6" s="63"/>
      <c r="E6" s="58" t="s">
        <v>375</v>
      </c>
      <c r="F6" s="59"/>
      <c r="G6" s="59"/>
      <c r="H6" s="60">
        <v>13098899.41</v>
      </c>
      <c r="I6" s="60">
        <v>5737398.6200000001</v>
      </c>
      <c r="J6" s="60">
        <v>6594694.29</v>
      </c>
      <c r="K6" s="60">
        <v>12241603.74</v>
      </c>
    </row>
    <row r="7" spans="1:11" ht="9.9" customHeight="1" x14ac:dyDescent="0.3">
      <c r="A7" s="57" t="s">
        <v>377</v>
      </c>
      <c r="B7" s="62" t="s">
        <v>372</v>
      </c>
      <c r="C7" s="63"/>
      <c r="D7" s="63"/>
      <c r="E7" s="63"/>
      <c r="F7" s="58" t="s">
        <v>378</v>
      </c>
      <c r="G7" s="59"/>
      <c r="H7" s="60">
        <v>6000</v>
      </c>
      <c r="I7" s="60">
        <v>4051.29</v>
      </c>
      <c r="J7" s="60">
        <v>4051.29</v>
      </c>
      <c r="K7" s="60">
        <v>6000</v>
      </c>
    </row>
    <row r="8" spans="1:11" ht="9.9" customHeight="1" x14ac:dyDescent="0.3">
      <c r="A8" s="64" t="s">
        <v>379</v>
      </c>
      <c r="B8" s="62" t="s">
        <v>372</v>
      </c>
      <c r="C8" s="63"/>
      <c r="D8" s="63"/>
      <c r="E8" s="63"/>
      <c r="F8" s="63"/>
      <c r="G8" s="65" t="s">
        <v>380</v>
      </c>
      <c r="H8" s="66">
        <v>5000</v>
      </c>
      <c r="I8" s="66">
        <v>4051.29</v>
      </c>
      <c r="J8" s="66">
        <v>4051.29</v>
      </c>
      <c r="K8" s="66">
        <v>5000</v>
      </c>
    </row>
    <row r="9" spans="1:11" ht="9.9" customHeight="1" x14ac:dyDescent="0.3">
      <c r="A9" s="64" t="s">
        <v>381</v>
      </c>
      <c r="B9" s="62" t="s">
        <v>372</v>
      </c>
      <c r="C9" s="63"/>
      <c r="D9" s="63"/>
      <c r="E9" s="63"/>
      <c r="F9" s="63"/>
      <c r="G9" s="65" t="s">
        <v>382</v>
      </c>
      <c r="H9" s="66">
        <v>1000</v>
      </c>
      <c r="I9" s="66">
        <v>0</v>
      </c>
      <c r="J9" s="66">
        <v>0</v>
      </c>
      <c r="K9" s="66">
        <v>1000</v>
      </c>
    </row>
    <row r="10" spans="1:11" ht="9.9" customHeight="1" x14ac:dyDescent="0.3">
      <c r="A10" s="67" t="s">
        <v>372</v>
      </c>
      <c r="B10" s="62" t="s">
        <v>372</v>
      </c>
      <c r="C10" s="63"/>
      <c r="D10" s="63"/>
      <c r="E10" s="63"/>
      <c r="F10" s="63"/>
      <c r="G10" s="68" t="s">
        <v>372</v>
      </c>
      <c r="H10" s="69"/>
      <c r="I10" s="69"/>
      <c r="J10" s="69"/>
      <c r="K10" s="69"/>
    </row>
    <row r="11" spans="1:11" ht="9.9" customHeight="1" x14ac:dyDescent="0.3">
      <c r="A11" s="57" t="s">
        <v>383</v>
      </c>
      <c r="B11" s="62" t="s">
        <v>372</v>
      </c>
      <c r="C11" s="63"/>
      <c r="D11" s="63"/>
      <c r="E11" s="63"/>
      <c r="F11" s="58" t="s">
        <v>384</v>
      </c>
      <c r="G11" s="59"/>
      <c r="H11" s="60">
        <v>1300297</v>
      </c>
      <c r="I11" s="60">
        <v>729446.7</v>
      </c>
      <c r="J11" s="60">
        <v>2007370.22</v>
      </c>
      <c r="K11" s="60">
        <v>22373.48</v>
      </c>
    </row>
    <row r="12" spans="1:11" ht="9.9" customHeight="1" x14ac:dyDescent="0.3">
      <c r="A12" s="64" t="s">
        <v>385</v>
      </c>
      <c r="B12" s="62" t="s">
        <v>372</v>
      </c>
      <c r="C12" s="63"/>
      <c r="D12" s="63"/>
      <c r="E12" s="63"/>
      <c r="F12" s="63"/>
      <c r="G12" s="65" t="s">
        <v>386</v>
      </c>
      <c r="H12" s="66">
        <v>1300000</v>
      </c>
      <c r="I12" s="66">
        <v>677503.97</v>
      </c>
      <c r="J12" s="66">
        <v>1977503.97</v>
      </c>
      <c r="K12" s="66">
        <v>0</v>
      </c>
    </row>
    <row r="13" spans="1:11" ht="9.9" customHeight="1" x14ac:dyDescent="0.3">
      <c r="A13" s="64" t="s">
        <v>387</v>
      </c>
      <c r="B13" s="62" t="s">
        <v>372</v>
      </c>
      <c r="C13" s="63"/>
      <c r="D13" s="63"/>
      <c r="E13" s="63"/>
      <c r="F13" s="63"/>
      <c r="G13" s="65" t="s">
        <v>388</v>
      </c>
      <c r="H13" s="66">
        <v>4.42</v>
      </c>
      <c r="I13" s="66">
        <v>0</v>
      </c>
      <c r="J13" s="66">
        <v>0</v>
      </c>
      <c r="K13" s="66">
        <v>4.42</v>
      </c>
    </row>
    <row r="14" spans="1:11" ht="9.9" customHeight="1" x14ac:dyDescent="0.3">
      <c r="A14" s="64" t="s">
        <v>389</v>
      </c>
      <c r="B14" s="62" t="s">
        <v>372</v>
      </c>
      <c r="C14" s="63"/>
      <c r="D14" s="63"/>
      <c r="E14" s="63"/>
      <c r="F14" s="63"/>
      <c r="G14" s="65" t="s">
        <v>390</v>
      </c>
      <c r="H14" s="66">
        <v>292.58</v>
      </c>
      <c r="I14" s="66">
        <v>29101.88</v>
      </c>
      <c r="J14" s="66">
        <v>28911.88</v>
      </c>
      <c r="K14" s="66">
        <v>482.58</v>
      </c>
    </row>
    <row r="15" spans="1:11" ht="9.9" customHeight="1" x14ac:dyDescent="0.3">
      <c r="A15" s="64" t="s">
        <v>391</v>
      </c>
      <c r="B15" s="62" t="s">
        <v>372</v>
      </c>
      <c r="C15" s="63"/>
      <c r="D15" s="63"/>
      <c r="E15" s="63"/>
      <c r="F15" s="63"/>
      <c r="G15" s="65" t="s">
        <v>392</v>
      </c>
      <c r="H15" s="66">
        <v>0</v>
      </c>
      <c r="I15" s="66">
        <v>22840.85</v>
      </c>
      <c r="J15" s="66">
        <v>954.37</v>
      </c>
      <c r="K15" s="66">
        <v>21886.48</v>
      </c>
    </row>
    <row r="16" spans="1:11" ht="9.9" customHeight="1" x14ac:dyDescent="0.3">
      <c r="A16" s="67" t="s">
        <v>372</v>
      </c>
      <c r="B16" s="62" t="s">
        <v>372</v>
      </c>
      <c r="C16" s="63"/>
      <c r="D16" s="63"/>
      <c r="E16" s="63"/>
      <c r="F16" s="63"/>
      <c r="G16" s="68" t="s">
        <v>372</v>
      </c>
      <c r="H16" s="69"/>
      <c r="I16" s="69"/>
      <c r="J16" s="69"/>
      <c r="K16" s="69"/>
    </row>
    <row r="17" spans="1:11" ht="9.9" customHeight="1" x14ac:dyDescent="0.3">
      <c r="A17" s="57" t="s">
        <v>393</v>
      </c>
      <c r="B17" s="62" t="s">
        <v>372</v>
      </c>
      <c r="C17" s="63"/>
      <c r="D17" s="63"/>
      <c r="E17" s="63"/>
      <c r="F17" s="58" t="s">
        <v>394</v>
      </c>
      <c r="G17" s="59"/>
      <c r="H17" s="60">
        <v>2871073.49</v>
      </c>
      <c r="I17" s="60">
        <v>814503.97</v>
      </c>
      <c r="J17" s="60">
        <v>3685577.46</v>
      </c>
      <c r="K17" s="60">
        <v>0</v>
      </c>
    </row>
    <row r="18" spans="1:11" ht="9.9" customHeight="1" x14ac:dyDescent="0.3">
      <c r="A18" s="64" t="s">
        <v>395</v>
      </c>
      <c r="B18" s="62" t="s">
        <v>372</v>
      </c>
      <c r="C18" s="63"/>
      <c r="D18" s="63"/>
      <c r="E18" s="63"/>
      <c r="F18" s="63"/>
      <c r="G18" s="65" t="s">
        <v>396</v>
      </c>
      <c r="H18" s="66">
        <v>560000</v>
      </c>
      <c r="I18" s="66">
        <v>0</v>
      </c>
      <c r="J18" s="66">
        <v>560000</v>
      </c>
      <c r="K18" s="66">
        <v>0</v>
      </c>
    </row>
    <row r="19" spans="1:11" ht="9.9" customHeight="1" x14ac:dyDescent="0.3">
      <c r="A19" s="64" t="s">
        <v>397</v>
      </c>
      <c r="B19" s="62" t="s">
        <v>372</v>
      </c>
      <c r="C19" s="63"/>
      <c r="D19" s="63"/>
      <c r="E19" s="63"/>
      <c r="F19" s="63"/>
      <c r="G19" s="65" t="s">
        <v>398</v>
      </c>
      <c r="H19" s="66">
        <v>2311073.4900000002</v>
      </c>
      <c r="I19" s="66">
        <v>814503.97</v>
      </c>
      <c r="J19" s="66">
        <v>3125577.46</v>
      </c>
      <c r="K19" s="66">
        <v>0</v>
      </c>
    </row>
    <row r="20" spans="1:11" ht="9.9" customHeight="1" x14ac:dyDescent="0.3">
      <c r="A20" s="67" t="s">
        <v>372</v>
      </c>
      <c r="B20" s="62" t="s">
        <v>372</v>
      </c>
      <c r="C20" s="63"/>
      <c r="D20" s="63"/>
      <c r="E20" s="63"/>
      <c r="F20" s="63"/>
      <c r="G20" s="68" t="s">
        <v>372</v>
      </c>
      <c r="H20" s="69"/>
      <c r="I20" s="69"/>
      <c r="J20" s="69"/>
      <c r="K20" s="69"/>
    </row>
    <row r="21" spans="1:11" ht="9.9" customHeight="1" x14ac:dyDescent="0.3">
      <c r="A21" s="57" t="s">
        <v>399</v>
      </c>
      <c r="B21" s="62" t="s">
        <v>372</v>
      </c>
      <c r="C21" s="63"/>
      <c r="D21" s="63"/>
      <c r="E21" s="63"/>
      <c r="F21" s="58" t="s">
        <v>400</v>
      </c>
      <c r="G21" s="59"/>
      <c r="H21" s="60">
        <v>8541071.3000000007</v>
      </c>
      <c r="I21" s="60">
        <v>1315357.3600000001</v>
      </c>
      <c r="J21" s="60">
        <v>642776.75</v>
      </c>
      <c r="K21" s="60">
        <v>9213651.9100000001</v>
      </c>
    </row>
    <row r="22" spans="1:11" ht="9.9" customHeight="1" x14ac:dyDescent="0.3">
      <c r="A22" s="64" t="s">
        <v>401</v>
      </c>
      <c r="B22" s="62" t="s">
        <v>372</v>
      </c>
      <c r="C22" s="63"/>
      <c r="D22" s="63"/>
      <c r="E22" s="63"/>
      <c r="F22" s="63"/>
      <c r="G22" s="65" t="s">
        <v>402</v>
      </c>
      <c r="H22" s="66">
        <v>1281975.8400000001</v>
      </c>
      <c r="I22" s="66">
        <v>1287837.68</v>
      </c>
      <c r="J22" s="66">
        <v>628346.92000000004</v>
      </c>
      <c r="K22" s="66">
        <v>1941466.6</v>
      </c>
    </row>
    <row r="23" spans="1:11" ht="9.9" customHeight="1" x14ac:dyDescent="0.3">
      <c r="A23" s="64" t="s">
        <v>403</v>
      </c>
      <c r="B23" s="62" t="s">
        <v>372</v>
      </c>
      <c r="C23" s="63"/>
      <c r="D23" s="63"/>
      <c r="E23" s="63"/>
      <c r="F23" s="63"/>
      <c r="G23" s="65" t="s">
        <v>404</v>
      </c>
      <c r="H23" s="66">
        <v>928274.17</v>
      </c>
      <c r="I23" s="66">
        <v>15986.95</v>
      </c>
      <c r="J23" s="66">
        <v>14429.83</v>
      </c>
      <c r="K23" s="66">
        <v>929831.29</v>
      </c>
    </row>
    <row r="24" spans="1:11" ht="9.9" customHeight="1" x14ac:dyDescent="0.3">
      <c r="A24" s="64" t="s">
        <v>405</v>
      </c>
      <c r="B24" s="62" t="s">
        <v>372</v>
      </c>
      <c r="C24" s="63"/>
      <c r="D24" s="63"/>
      <c r="E24" s="63"/>
      <c r="F24" s="63"/>
      <c r="G24" s="65" t="s">
        <v>406</v>
      </c>
      <c r="H24" s="66">
        <v>5714948.4000000004</v>
      </c>
      <c r="I24" s="66">
        <v>10547.32</v>
      </c>
      <c r="J24" s="66">
        <v>0</v>
      </c>
      <c r="K24" s="66">
        <v>5725495.7199999997</v>
      </c>
    </row>
    <row r="25" spans="1:11" ht="9.9" customHeight="1" x14ac:dyDescent="0.3">
      <c r="A25" s="64" t="s">
        <v>407</v>
      </c>
      <c r="B25" s="62" t="s">
        <v>372</v>
      </c>
      <c r="C25" s="63"/>
      <c r="D25" s="63"/>
      <c r="E25" s="63"/>
      <c r="F25" s="63"/>
      <c r="G25" s="65" t="s">
        <v>408</v>
      </c>
      <c r="H25" s="66">
        <v>615872.89</v>
      </c>
      <c r="I25" s="66">
        <v>985.41</v>
      </c>
      <c r="J25" s="66">
        <v>0</v>
      </c>
      <c r="K25" s="66">
        <v>616858.30000000005</v>
      </c>
    </row>
    <row r="26" spans="1:11" ht="9.9" customHeight="1" x14ac:dyDescent="0.3">
      <c r="A26" s="67" t="s">
        <v>372</v>
      </c>
      <c r="B26" s="62" t="s">
        <v>372</v>
      </c>
      <c r="C26" s="63"/>
      <c r="D26" s="63"/>
      <c r="E26" s="63"/>
      <c r="F26" s="63"/>
      <c r="G26" s="68" t="s">
        <v>372</v>
      </c>
      <c r="H26" s="69"/>
      <c r="I26" s="69"/>
      <c r="J26" s="69"/>
      <c r="K26" s="69"/>
    </row>
    <row r="27" spans="1:11" ht="9.9" customHeight="1" x14ac:dyDescent="0.3">
      <c r="A27" s="57" t="s">
        <v>409</v>
      </c>
      <c r="B27" s="62" t="s">
        <v>372</v>
      </c>
      <c r="C27" s="63"/>
      <c r="D27" s="63"/>
      <c r="E27" s="63"/>
      <c r="F27" s="58" t="s">
        <v>410</v>
      </c>
      <c r="G27" s="59"/>
      <c r="H27" s="60">
        <v>380457.62</v>
      </c>
      <c r="I27" s="60">
        <v>2873697.71</v>
      </c>
      <c r="J27" s="60">
        <v>254576.98</v>
      </c>
      <c r="K27" s="60">
        <v>2999578.35</v>
      </c>
    </row>
    <row r="28" spans="1:11" ht="9.9" customHeight="1" x14ac:dyDescent="0.3">
      <c r="A28" s="64" t="s">
        <v>1103</v>
      </c>
      <c r="B28" s="62" t="s">
        <v>372</v>
      </c>
      <c r="C28" s="63"/>
      <c r="D28" s="63"/>
      <c r="E28" s="63"/>
      <c r="F28" s="63"/>
      <c r="G28" s="65" t="s">
        <v>1104</v>
      </c>
      <c r="H28" s="66">
        <v>380457.62</v>
      </c>
      <c r="I28" s="66">
        <v>414.98</v>
      </c>
      <c r="J28" s="66">
        <v>0</v>
      </c>
      <c r="K28" s="66">
        <v>380872.6</v>
      </c>
    </row>
    <row r="29" spans="1:11" ht="18.899999999999999" customHeight="1" x14ac:dyDescent="0.3">
      <c r="A29" s="64" t="s">
        <v>411</v>
      </c>
      <c r="B29" s="62" t="s">
        <v>372</v>
      </c>
      <c r="C29" s="63"/>
      <c r="D29" s="63"/>
      <c r="E29" s="63"/>
      <c r="F29" s="63"/>
      <c r="G29" s="65" t="s">
        <v>412</v>
      </c>
      <c r="H29" s="66">
        <v>0</v>
      </c>
      <c r="I29" s="66">
        <v>2873282.73</v>
      </c>
      <c r="J29" s="66">
        <v>254576.98</v>
      </c>
      <c r="K29" s="66">
        <v>2618705.75</v>
      </c>
    </row>
    <row r="30" spans="1:11" ht="9.9" customHeight="1" x14ac:dyDescent="0.3">
      <c r="A30" s="67" t="s">
        <v>372</v>
      </c>
      <c r="B30" s="62" t="s">
        <v>372</v>
      </c>
      <c r="C30" s="63"/>
      <c r="D30" s="63"/>
      <c r="E30" s="63"/>
      <c r="F30" s="63"/>
      <c r="G30" s="68" t="s">
        <v>372</v>
      </c>
      <c r="H30" s="69"/>
      <c r="I30" s="69"/>
      <c r="J30" s="69"/>
      <c r="K30" s="69"/>
    </row>
    <row r="31" spans="1:11" ht="9.9" customHeight="1" x14ac:dyDescent="0.3">
      <c r="A31" s="57" t="s">
        <v>415</v>
      </c>
      <c r="B31" s="62" t="s">
        <v>372</v>
      </c>
      <c r="C31" s="63"/>
      <c r="D31" s="63"/>
      <c r="E31" s="63"/>
      <c r="F31" s="58" t="s">
        <v>416</v>
      </c>
      <c r="G31" s="59"/>
      <c r="H31" s="60">
        <v>0</v>
      </c>
      <c r="I31" s="60">
        <v>341.59</v>
      </c>
      <c r="J31" s="60">
        <v>341.59</v>
      </c>
      <c r="K31" s="60">
        <v>0</v>
      </c>
    </row>
    <row r="32" spans="1:11" ht="9.9" customHeight="1" x14ac:dyDescent="0.3">
      <c r="A32" s="64" t="s">
        <v>1098</v>
      </c>
      <c r="B32" s="62" t="s">
        <v>372</v>
      </c>
      <c r="C32" s="63"/>
      <c r="D32" s="63"/>
      <c r="E32" s="63"/>
      <c r="F32" s="63"/>
      <c r="G32" s="65" t="s">
        <v>1099</v>
      </c>
      <c r="H32" s="66">
        <v>0</v>
      </c>
      <c r="I32" s="66">
        <v>341.59</v>
      </c>
      <c r="J32" s="66">
        <v>341.59</v>
      </c>
      <c r="K32" s="66">
        <v>0</v>
      </c>
    </row>
    <row r="33" spans="1:11" ht="9.9" customHeight="1" x14ac:dyDescent="0.3">
      <c r="A33" s="67" t="s">
        <v>372</v>
      </c>
      <c r="B33" s="62" t="s">
        <v>372</v>
      </c>
      <c r="C33" s="63"/>
      <c r="D33" s="63"/>
      <c r="E33" s="63"/>
      <c r="F33" s="63"/>
      <c r="G33" s="68" t="s">
        <v>372</v>
      </c>
      <c r="H33" s="69"/>
      <c r="I33" s="69"/>
      <c r="J33" s="69"/>
      <c r="K33" s="69"/>
    </row>
    <row r="34" spans="1:11" ht="9.9" customHeight="1" x14ac:dyDescent="0.3">
      <c r="A34" s="57" t="s">
        <v>419</v>
      </c>
      <c r="B34" s="62" t="s">
        <v>372</v>
      </c>
      <c r="C34" s="63"/>
      <c r="D34" s="58" t="s">
        <v>420</v>
      </c>
      <c r="E34" s="59"/>
      <c r="F34" s="59"/>
      <c r="G34" s="59"/>
      <c r="H34" s="60">
        <v>10612.48</v>
      </c>
      <c r="I34" s="60">
        <v>88821.71</v>
      </c>
      <c r="J34" s="60">
        <v>43732.85</v>
      </c>
      <c r="K34" s="60">
        <v>55701.34</v>
      </c>
    </row>
    <row r="35" spans="1:11" ht="9.9" customHeight="1" x14ac:dyDescent="0.3">
      <c r="A35" s="57" t="s">
        <v>421</v>
      </c>
      <c r="B35" s="62" t="s">
        <v>372</v>
      </c>
      <c r="C35" s="63"/>
      <c r="D35" s="63"/>
      <c r="E35" s="58" t="s">
        <v>422</v>
      </c>
      <c r="F35" s="59"/>
      <c r="G35" s="59"/>
      <c r="H35" s="60">
        <v>797.67</v>
      </c>
      <c r="I35" s="60">
        <v>23753.93</v>
      </c>
      <c r="J35" s="60">
        <v>22307.67</v>
      </c>
      <c r="K35" s="60">
        <v>2243.9299999999998</v>
      </c>
    </row>
    <row r="36" spans="1:11" ht="9.9" customHeight="1" x14ac:dyDescent="0.3">
      <c r="A36" s="57" t="s">
        <v>423</v>
      </c>
      <c r="B36" s="62" t="s">
        <v>372</v>
      </c>
      <c r="C36" s="63"/>
      <c r="D36" s="63"/>
      <c r="E36" s="63"/>
      <c r="F36" s="58" t="s">
        <v>424</v>
      </c>
      <c r="G36" s="59"/>
      <c r="H36" s="60">
        <v>797.67</v>
      </c>
      <c r="I36" s="60">
        <v>23753.93</v>
      </c>
      <c r="J36" s="60">
        <v>22307.67</v>
      </c>
      <c r="K36" s="60">
        <v>2243.9299999999998</v>
      </c>
    </row>
    <row r="37" spans="1:11" ht="9.9" customHeight="1" x14ac:dyDescent="0.3">
      <c r="A37" s="64" t="s">
        <v>425</v>
      </c>
      <c r="B37" s="62" t="s">
        <v>372</v>
      </c>
      <c r="C37" s="63"/>
      <c r="D37" s="63"/>
      <c r="E37" s="63"/>
      <c r="F37" s="63"/>
      <c r="G37" s="65" t="s">
        <v>426</v>
      </c>
      <c r="H37" s="66">
        <v>0</v>
      </c>
      <c r="I37" s="66">
        <v>22900</v>
      </c>
      <c r="J37" s="66">
        <v>21510</v>
      </c>
      <c r="K37" s="66">
        <v>1390</v>
      </c>
    </row>
    <row r="38" spans="1:11" ht="9.9" customHeight="1" x14ac:dyDescent="0.3">
      <c r="A38" s="64" t="s">
        <v>427</v>
      </c>
      <c r="B38" s="62" t="s">
        <v>372</v>
      </c>
      <c r="C38" s="63"/>
      <c r="D38" s="63"/>
      <c r="E38" s="63"/>
      <c r="F38" s="63"/>
      <c r="G38" s="65" t="s">
        <v>428</v>
      </c>
      <c r="H38" s="66">
        <v>500</v>
      </c>
      <c r="I38" s="66">
        <v>500</v>
      </c>
      <c r="J38" s="66">
        <v>500</v>
      </c>
      <c r="K38" s="66">
        <v>500</v>
      </c>
    </row>
    <row r="39" spans="1:11" ht="9.9" customHeight="1" x14ac:dyDescent="0.3">
      <c r="A39" s="64" t="s">
        <v>429</v>
      </c>
      <c r="B39" s="62" t="s">
        <v>372</v>
      </c>
      <c r="C39" s="63"/>
      <c r="D39" s="63"/>
      <c r="E39" s="63"/>
      <c r="F39" s="63"/>
      <c r="G39" s="65" t="s">
        <v>430</v>
      </c>
      <c r="H39" s="66">
        <v>297.67</v>
      </c>
      <c r="I39" s="66">
        <v>353.93</v>
      </c>
      <c r="J39" s="66">
        <v>297.67</v>
      </c>
      <c r="K39" s="66">
        <v>353.93</v>
      </c>
    </row>
    <row r="40" spans="1:11" ht="9.9" customHeight="1" x14ac:dyDescent="0.3">
      <c r="A40" s="67" t="s">
        <v>372</v>
      </c>
      <c r="B40" s="62" t="s">
        <v>372</v>
      </c>
      <c r="C40" s="63"/>
      <c r="D40" s="63"/>
      <c r="E40" s="63"/>
      <c r="F40" s="63"/>
      <c r="G40" s="68" t="s">
        <v>372</v>
      </c>
      <c r="H40" s="69"/>
      <c r="I40" s="69"/>
      <c r="J40" s="69"/>
      <c r="K40" s="69"/>
    </row>
    <row r="41" spans="1:11" ht="9.9" customHeight="1" x14ac:dyDescent="0.3">
      <c r="A41" s="57" t="s">
        <v>431</v>
      </c>
      <c r="B41" s="62" t="s">
        <v>372</v>
      </c>
      <c r="C41" s="63"/>
      <c r="D41" s="63"/>
      <c r="E41" s="58" t="s">
        <v>432</v>
      </c>
      <c r="F41" s="59"/>
      <c r="G41" s="59"/>
      <c r="H41" s="60">
        <v>6536.68</v>
      </c>
      <c r="I41" s="60">
        <v>23212.11</v>
      </c>
      <c r="J41" s="60">
        <v>17440.18</v>
      </c>
      <c r="K41" s="60">
        <v>12308.61</v>
      </c>
    </row>
    <row r="42" spans="1:11" ht="9.9" customHeight="1" x14ac:dyDescent="0.3">
      <c r="A42" s="57" t="s">
        <v>433</v>
      </c>
      <c r="B42" s="62" t="s">
        <v>372</v>
      </c>
      <c r="C42" s="63"/>
      <c r="D42" s="63"/>
      <c r="E42" s="63"/>
      <c r="F42" s="58" t="s">
        <v>432</v>
      </c>
      <c r="G42" s="59"/>
      <c r="H42" s="60">
        <v>6536.68</v>
      </c>
      <c r="I42" s="60">
        <v>23212.11</v>
      </c>
      <c r="J42" s="60">
        <v>17440.18</v>
      </c>
      <c r="K42" s="60">
        <v>12308.61</v>
      </c>
    </row>
    <row r="43" spans="1:11" ht="9.9" customHeight="1" x14ac:dyDescent="0.3">
      <c r="A43" s="64" t="s">
        <v>436</v>
      </c>
      <c r="B43" s="62" t="s">
        <v>372</v>
      </c>
      <c r="C43" s="63"/>
      <c r="D43" s="63"/>
      <c r="E43" s="63"/>
      <c r="F43" s="63"/>
      <c r="G43" s="65" t="s">
        <v>437</v>
      </c>
      <c r="H43" s="66">
        <v>6536.68</v>
      </c>
      <c r="I43" s="66">
        <v>21527.62</v>
      </c>
      <c r="J43" s="66">
        <v>15920.33</v>
      </c>
      <c r="K43" s="66">
        <v>12143.97</v>
      </c>
    </row>
    <row r="44" spans="1:11" ht="9.9" customHeight="1" x14ac:dyDescent="0.3">
      <c r="A44" s="64" t="s">
        <v>1087</v>
      </c>
      <c r="B44" s="62" t="s">
        <v>372</v>
      </c>
      <c r="C44" s="63"/>
      <c r="D44" s="63"/>
      <c r="E44" s="63"/>
      <c r="F44" s="63"/>
      <c r="G44" s="65" t="s">
        <v>1088</v>
      </c>
      <c r="H44" s="66">
        <v>0</v>
      </c>
      <c r="I44" s="66">
        <v>164.64</v>
      </c>
      <c r="J44" s="66">
        <v>0</v>
      </c>
      <c r="K44" s="66">
        <v>164.64</v>
      </c>
    </row>
    <row r="45" spans="1:11" ht="9.9" customHeight="1" x14ac:dyDescent="0.3">
      <c r="A45" s="64" t="s">
        <v>1089</v>
      </c>
      <c r="B45" s="62" t="s">
        <v>372</v>
      </c>
      <c r="C45" s="63"/>
      <c r="D45" s="63"/>
      <c r="E45" s="63"/>
      <c r="F45" s="63"/>
      <c r="G45" s="65" t="s">
        <v>660</v>
      </c>
      <c r="H45" s="66">
        <v>0</v>
      </c>
      <c r="I45" s="66">
        <v>1519.85</v>
      </c>
      <c r="J45" s="66">
        <v>1519.85</v>
      </c>
      <c r="K45" s="66">
        <v>0</v>
      </c>
    </row>
    <row r="46" spans="1:11" ht="9.9" customHeight="1" x14ac:dyDescent="0.3">
      <c r="A46" s="67" t="s">
        <v>372</v>
      </c>
      <c r="B46" s="62" t="s">
        <v>372</v>
      </c>
      <c r="C46" s="63"/>
      <c r="D46" s="63"/>
      <c r="E46" s="63"/>
      <c r="F46" s="63"/>
      <c r="G46" s="68" t="s">
        <v>372</v>
      </c>
      <c r="H46" s="69"/>
      <c r="I46" s="69"/>
      <c r="J46" s="69"/>
      <c r="K46" s="69"/>
    </row>
    <row r="47" spans="1:11" ht="9.9" customHeight="1" x14ac:dyDescent="0.3">
      <c r="A47" s="57" t="s">
        <v>442</v>
      </c>
      <c r="B47" s="62" t="s">
        <v>372</v>
      </c>
      <c r="C47" s="63"/>
      <c r="D47" s="63"/>
      <c r="E47" s="58" t="s">
        <v>443</v>
      </c>
      <c r="F47" s="59"/>
      <c r="G47" s="59"/>
      <c r="H47" s="60">
        <v>3278.13</v>
      </c>
      <c r="I47" s="60">
        <v>41855.67</v>
      </c>
      <c r="J47" s="60">
        <v>3985</v>
      </c>
      <c r="K47" s="60">
        <v>41148.800000000003</v>
      </c>
    </row>
    <row r="48" spans="1:11" ht="9.9" customHeight="1" x14ac:dyDescent="0.3">
      <c r="A48" s="57" t="s">
        <v>444</v>
      </c>
      <c r="B48" s="62" t="s">
        <v>372</v>
      </c>
      <c r="C48" s="63"/>
      <c r="D48" s="63"/>
      <c r="E48" s="63"/>
      <c r="F48" s="58" t="s">
        <v>443</v>
      </c>
      <c r="G48" s="59"/>
      <c r="H48" s="60">
        <v>3278.13</v>
      </c>
      <c r="I48" s="60">
        <v>41855.67</v>
      </c>
      <c r="J48" s="60">
        <v>3985</v>
      </c>
      <c r="K48" s="60">
        <v>41148.800000000003</v>
      </c>
    </row>
    <row r="49" spans="1:11" ht="9.9" customHeight="1" x14ac:dyDescent="0.3">
      <c r="A49" s="64" t="s">
        <v>445</v>
      </c>
      <c r="B49" s="62" t="s">
        <v>372</v>
      </c>
      <c r="C49" s="63"/>
      <c r="D49" s="63"/>
      <c r="E49" s="63"/>
      <c r="F49" s="63"/>
      <c r="G49" s="65" t="s">
        <v>446</v>
      </c>
      <c r="H49" s="66">
        <v>3278.13</v>
      </c>
      <c r="I49" s="66">
        <v>41855.67</v>
      </c>
      <c r="J49" s="66">
        <v>3985</v>
      </c>
      <c r="K49" s="66">
        <v>41148.800000000003</v>
      </c>
    </row>
    <row r="50" spans="1:11" ht="9.9" customHeight="1" x14ac:dyDescent="0.3">
      <c r="A50" s="67" t="s">
        <v>372</v>
      </c>
      <c r="B50" s="62" t="s">
        <v>372</v>
      </c>
      <c r="C50" s="63"/>
      <c r="D50" s="63"/>
      <c r="E50" s="63"/>
      <c r="F50" s="63"/>
      <c r="G50" s="68" t="s">
        <v>372</v>
      </c>
      <c r="H50" s="69"/>
      <c r="I50" s="69"/>
      <c r="J50" s="69"/>
      <c r="K50" s="69"/>
    </row>
    <row r="51" spans="1:11" ht="9.9" customHeight="1" x14ac:dyDescent="0.3">
      <c r="A51" s="57" t="s">
        <v>447</v>
      </c>
      <c r="B51" s="61" t="s">
        <v>372</v>
      </c>
      <c r="C51" s="58" t="s">
        <v>448</v>
      </c>
      <c r="D51" s="59"/>
      <c r="E51" s="59"/>
      <c r="F51" s="59"/>
      <c r="G51" s="59"/>
      <c r="H51" s="60">
        <v>13457843.51</v>
      </c>
      <c r="I51" s="60">
        <v>185257.61</v>
      </c>
      <c r="J51" s="60">
        <v>164333.74</v>
      </c>
      <c r="K51" s="60">
        <v>13478767.380000001</v>
      </c>
    </row>
    <row r="52" spans="1:11" ht="9.9" customHeight="1" x14ac:dyDescent="0.3">
      <c r="A52" s="57" t="s">
        <v>449</v>
      </c>
      <c r="B52" s="62" t="s">
        <v>372</v>
      </c>
      <c r="C52" s="63"/>
      <c r="D52" s="58" t="s">
        <v>450</v>
      </c>
      <c r="E52" s="59"/>
      <c r="F52" s="59"/>
      <c r="G52" s="59"/>
      <c r="H52" s="60">
        <v>3803288.82</v>
      </c>
      <c r="I52" s="60">
        <v>185257.61</v>
      </c>
      <c r="J52" s="60">
        <v>164333.74</v>
      </c>
      <c r="K52" s="60">
        <v>3824212.69</v>
      </c>
    </row>
    <row r="53" spans="1:11" ht="9.9" customHeight="1" x14ac:dyDescent="0.3">
      <c r="A53" s="57" t="s">
        <v>451</v>
      </c>
      <c r="B53" s="62" t="s">
        <v>372</v>
      </c>
      <c r="C53" s="63"/>
      <c r="D53" s="63"/>
      <c r="E53" s="58" t="s">
        <v>452</v>
      </c>
      <c r="F53" s="59"/>
      <c r="G53" s="59"/>
      <c r="H53" s="60">
        <v>30331191.25</v>
      </c>
      <c r="I53" s="60">
        <v>185047.61</v>
      </c>
      <c r="J53" s="60">
        <v>0</v>
      </c>
      <c r="K53" s="60">
        <v>30516238.859999999</v>
      </c>
    </row>
    <row r="54" spans="1:11" ht="9.9" customHeight="1" x14ac:dyDescent="0.3">
      <c r="A54" s="57" t="s">
        <v>453</v>
      </c>
      <c r="B54" s="62" t="s">
        <v>372</v>
      </c>
      <c r="C54" s="63"/>
      <c r="D54" s="63"/>
      <c r="E54" s="63"/>
      <c r="F54" s="58" t="s">
        <v>452</v>
      </c>
      <c r="G54" s="59"/>
      <c r="H54" s="60">
        <v>30331191.25</v>
      </c>
      <c r="I54" s="60">
        <v>185047.61</v>
      </c>
      <c r="J54" s="60">
        <v>0</v>
      </c>
      <c r="K54" s="60">
        <v>30516238.859999999</v>
      </c>
    </row>
    <row r="55" spans="1:11" ht="9.9" customHeight="1" x14ac:dyDescent="0.3">
      <c r="A55" s="64" t="s">
        <v>454</v>
      </c>
      <c r="B55" s="62" t="s">
        <v>372</v>
      </c>
      <c r="C55" s="63"/>
      <c r="D55" s="63"/>
      <c r="E55" s="63"/>
      <c r="F55" s="63"/>
      <c r="G55" s="65" t="s">
        <v>455</v>
      </c>
      <c r="H55" s="66">
        <v>759111.34</v>
      </c>
      <c r="I55" s="66">
        <v>0</v>
      </c>
      <c r="J55" s="66">
        <v>0</v>
      </c>
      <c r="K55" s="66">
        <v>759111.34</v>
      </c>
    </row>
    <row r="56" spans="1:11" ht="9.9" customHeight="1" x14ac:dyDescent="0.3">
      <c r="A56" s="64" t="s">
        <v>456</v>
      </c>
      <c r="B56" s="62" t="s">
        <v>372</v>
      </c>
      <c r="C56" s="63"/>
      <c r="D56" s="63"/>
      <c r="E56" s="63"/>
      <c r="F56" s="63"/>
      <c r="G56" s="65" t="s">
        <v>457</v>
      </c>
      <c r="H56" s="66">
        <v>350327.15</v>
      </c>
      <c r="I56" s="66">
        <v>0</v>
      </c>
      <c r="J56" s="66">
        <v>0</v>
      </c>
      <c r="K56" s="66">
        <v>350327.15</v>
      </c>
    </row>
    <row r="57" spans="1:11" ht="9.9" customHeight="1" x14ac:dyDescent="0.3">
      <c r="A57" s="64" t="s">
        <v>458</v>
      </c>
      <c r="B57" s="62" t="s">
        <v>372</v>
      </c>
      <c r="C57" s="63"/>
      <c r="D57" s="63"/>
      <c r="E57" s="63"/>
      <c r="F57" s="63"/>
      <c r="G57" s="65" t="s">
        <v>459</v>
      </c>
      <c r="H57" s="66">
        <v>1108963.1499999999</v>
      </c>
      <c r="I57" s="66">
        <v>0</v>
      </c>
      <c r="J57" s="66">
        <v>0</v>
      </c>
      <c r="K57" s="66">
        <v>1108963.1499999999</v>
      </c>
    </row>
    <row r="58" spans="1:11" ht="9.9" customHeight="1" x14ac:dyDescent="0.3">
      <c r="A58" s="64" t="s">
        <v>460</v>
      </c>
      <c r="B58" s="62" t="s">
        <v>372</v>
      </c>
      <c r="C58" s="63"/>
      <c r="D58" s="63"/>
      <c r="E58" s="63"/>
      <c r="F58" s="63"/>
      <c r="G58" s="65" t="s">
        <v>461</v>
      </c>
      <c r="H58" s="66">
        <v>890545.32</v>
      </c>
      <c r="I58" s="66">
        <v>0</v>
      </c>
      <c r="J58" s="66">
        <v>0</v>
      </c>
      <c r="K58" s="66">
        <v>890545.32</v>
      </c>
    </row>
    <row r="59" spans="1:11" ht="9.9" customHeight="1" x14ac:dyDescent="0.3">
      <c r="A59" s="64" t="s">
        <v>462</v>
      </c>
      <c r="B59" s="62" t="s">
        <v>372</v>
      </c>
      <c r="C59" s="63"/>
      <c r="D59" s="63"/>
      <c r="E59" s="63"/>
      <c r="F59" s="63"/>
      <c r="G59" s="65" t="s">
        <v>463</v>
      </c>
      <c r="H59" s="66">
        <v>1270108.4099999999</v>
      </c>
      <c r="I59" s="66">
        <v>0</v>
      </c>
      <c r="J59" s="66">
        <v>0</v>
      </c>
      <c r="K59" s="66">
        <v>1270108.4099999999</v>
      </c>
    </row>
    <row r="60" spans="1:11" ht="9.9" customHeight="1" x14ac:dyDescent="0.3">
      <c r="A60" s="64" t="s">
        <v>464</v>
      </c>
      <c r="B60" s="62" t="s">
        <v>372</v>
      </c>
      <c r="C60" s="63"/>
      <c r="D60" s="63"/>
      <c r="E60" s="63"/>
      <c r="F60" s="63"/>
      <c r="G60" s="65" t="s">
        <v>465</v>
      </c>
      <c r="H60" s="66">
        <v>601566.87</v>
      </c>
      <c r="I60" s="66">
        <v>0</v>
      </c>
      <c r="J60" s="66">
        <v>0</v>
      </c>
      <c r="K60" s="66">
        <v>601566.87</v>
      </c>
    </row>
    <row r="61" spans="1:11" ht="9.9" customHeight="1" x14ac:dyDescent="0.3">
      <c r="A61" s="64" t="s">
        <v>466</v>
      </c>
      <c r="B61" s="62" t="s">
        <v>372</v>
      </c>
      <c r="C61" s="63"/>
      <c r="D61" s="63"/>
      <c r="E61" s="63"/>
      <c r="F61" s="63"/>
      <c r="G61" s="65" t="s">
        <v>467</v>
      </c>
      <c r="H61" s="66">
        <v>1872231.87</v>
      </c>
      <c r="I61" s="66">
        <v>0</v>
      </c>
      <c r="J61" s="66">
        <v>0</v>
      </c>
      <c r="K61" s="66">
        <v>1872231.87</v>
      </c>
    </row>
    <row r="62" spans="1:11" ht="9.9" customHeight="1" x14ac:dyDescent="0.3">
      <c r="A62" s="64" t="s">
        <v>468</v>
      </c>
      <c r="B62" s="62" t="s">
        <v>372</v>
      </c>
      <c r="C62" s="63"/>
      <c r="D62" s="63"/>
      <c r="E62" s="63"/>
      <c r="F62" s="63"/>
      <c r="G62" s="65" t="s">
        <v>469</v>
      </c>
      <c r="H62" s="66">
        <v>76973.740000000005</v>
      </c>
      <c r="I62" s="66">
        <v>0</v>
      </c>
      <c r="J62" s="66">
        <v>0</v>
      </c>
      <c r="K62" s="66">
        <v>76973.740000000005</v>
      </c>
    </row>
    <row r="63" spans="1:11" ht="9.9" customHeight="1" x14ac:dyDescent="0.3">
      <c r="A63" s="64" t="s">
        <v>470</v>
      </c>
      <c r="B63" s="62" t="s">
        <v>372</v>
      </c>
      <c r="C63" s="63"/>
      <c r="D63" s="63"/>
      <c r="E63" s="63"/>
      <c r="F63" s="63"/>
      <c r="G63" s="65" t="s">
        <v>471</v>
      </c>
      <c r="H63" s="66">
        <v>48104.38</v>
      </c>
      <c r="I63" s="66">
        <v>0</v>
      </c>
      <c r="J63" s="66">
        <v>0</v>
      </c>
      <c r="K63" s="66">
        <v>48104.38</v>
      </c>
    </row>
    <row r="64" spans="1:11" ht="9.9" customHeight="1" x14ac:dyDescent="0.3">
      <c r="A64" s="64" t="s">
        <v>472</v>
      </c>
      <c r="B64" s="62" t="s">
        <v>372</v>
      </c>
      <c r="C64" s="63"/>
      <c r="D64" s="63"/>
      <c r="E64" s="63"/>
      <c r="F64" s="63"/>
      <c r="G64" s="65" t="s">
        <v>473</v>
      </c>
      <c r="H64" s="66">
        <v>555431.16</v>
      </c>
      <c r="I64" s="66">
        <v>0</v>
      </c>
      <c r="J64" s="66">
        <v>0</v>
      </c>
      <c r="K64" s="66">
        <v>555431.16</v>
      </c>
    </row>
    <row r="65" spans="1:11" ht="9.9" customHeight="1" x14ac:dyDescent="0.3">
      <c r="A65" s="64" t="s">
        <v>474</v>
      </c>
      <c r="B65" s="62" t="s">
        <v>372</v>
      </c>
      <c r="C65" s="63"/>
      <c r="D65" s="63"/>
      <c r="E65" s="63"/>
      <c r="F65" s="63"/>
      <c r="G65" s="65" t="s">
        <v>475</v>
      </c>
      <c r="H65" s="66">
        <v>120178.97</v>
      </c>
      <c r="I65" s="66">
        <v>0</v>
      </c>
      <c r="J65" s="66">
        <v>0</v>
      </c>
      <c r="K65" s="66">
        <v>120178.97</v>
      </c>
    </row>
    <row r="66" spans="1:11" ht="9.9" customHeight="1" x14ac:dyDescent="0.3">
      <c r="A66" s="64" t="s">
        <v>476</v>
      </c>
      <c r="B66" s="62" t="s">
        <v>372</v>
      </c>
      <c r="C66" s="63"/>
      <c r="D66" s="63"/>
      <c r="E66" s="63"/>
      <c r="F66" s="63"/>
      <c r="G66" s="65" t="s">
        <v>477</v>
      </c>
      <c r="H66" s="66">
        <v>31828.44</v>
      </c>
      <c r="I66" s="66">
        <v>0</v>
      </c>
      <c r="J66" s="66">
        <v>0</v>
      </c>
      <c r="K66" s="66">
        <v>31828.44</v>
      </c>
    </row>
    <row r="67" spans="1:11" ht="9.9" customHeight="1" x14ac:dyDescent="0.3">
      <c r="A67" s="64" t="s">
        <v>478</v>
      </c>
      <c r="B67" s="62" t="s">
        <v>372</v>
      </c>
      <c r="C67" s="63"/>
      <c r="D67" s="63"/>
      <c r="E67" s="63"/>
      <c r="F67" s="63"/>
      <c r="G67" s="65" t="s">
        <v>479</v>
      </c>
      <c r="H67" s="66">
        <v>525406.35</v>
      </c>
      <c r="I67" s="66">
        <v>0</v>
      </c>
      <c r="J67" s="66">
        <v>0</v>
      </c>
      <c r="K67" s="66">
        <v>525406.35</v>
      </c>
    </row>
    <row r="68" spans="1:11" ht="9.9" customHeight="1" x14ac:dyDescent="0.3">
      <c r="A68" s="64" t="s">
        <v>480</v>
      </c>
      <c r="B68" s="62" t="s">
        <v>372</v>
      </c>
      <c r="C68" s="63"/>
      <c r="D68" s="63"/>
      <c r="E68" s="63"/>
      <c r="F68" s="63"/>
      <c r="G68" s="65" t="s">
        <v>481</v>
      </c>
      <c r="H68" s="66">
        <v>9021.5</v>
      </c>
      <c r="I68" s="66">
        <v>0</v>
      </c>
      <c r="J68" s="66">
        <v>0</v>
      </c>
      <c r="K68" s="66">
        <v>9021.5</v>
      </c>
    </row>
    <row r="69" spans="1:11" ht="9.9" customHeight="1" x14ac:dyDescent="0.3">
      <c r="A69" s="64" t="s">
        <v>482</v>
      </c>
      <c r="B69" s="62" t="s">
        <v>372</v>
      </c>
      <c r="C69" s="63"/>
      <c r="D69" s="63"/>
      <c r="E69" s="63"/>
      <c r="F69" s="63"/>
      <c r="G69" s="65" t="s">
        <v>483</v>
      </c>
      <c r="H69" s="66">
        <v>2345610.4500000002</v>
      </c>
      <c r="I69" s="66">
        <v>0</v>
      </c>
      <c r="J69" s="66">
        <v>0</v>
      </c>
      <c r="K69" s="66">
        <v>2345610.4500000002</v>
      </c>
    </row>
    <row r="70" spans="1:11" ht="9.9" customHeight="1" x14ac:dyDescent="0.3">
      <c r="A70" s="64" t="s">
        <v>484</v>
      </c>
      <c r="B70" s="62" t="s">
        <v>372</v>
      </c>
      <c r="C70" s="63"/>
      <c r="D70" s="63"/>
      <c r="E70" s="63"/>
      <c r="F70" s="63"/>
      <c r="G70" s="65" t="s">
        <v>485</v>
      </c>
      <c r="H70" s="66">
        <v>5212125.3499999996</v>
      </c>
      <c r="I70" s="66">
        <v>0</v>
      </c>
      <c r="J70" s="66">
        <v>0</v>
      </c>
      <c r="K70" s="66">
        <v>5212125.3499999996</v>
      </c>
    </row>
    <row r="71" spans="1:11" ht="9.9" customHeight="1" x14ac:dyDescent="0.3">
      <c r="A71" s="64" t="s">
        <v>486</v>
      </c>
      <c r="B71" s="62" t="s">
        <v>372</v>
      </c>
      <c r="C71" s="63"/>
      <c r="D71" s="63"/>
      <c r="E71" s="63"/>
      <c r="F71" s="63"/>
      <c r="G71" s="65" t="s">
        <v>487</v>
      </c>
      <c r="H71" s="66">
        <v>1212299.67</v>
      </c>
      <c r="I71" s="66">
        <v>0</v>
      </c>
      <c r="J71" s="66">
        <v>0</v>
      </c>
      <c r="K71" s="66">
        <v>1212299.67</v>
      </c>
    </row>
    <row r="72" spans="1:11" ht="9.9" customHeight="1" x14ac:dyDescent="0.3">
      <c r="A72" s="64" t="s">
        <v>488</v>
      </c>
      <c r="B72" s="62" t="s">
        <v>372</v>
      </c>
      <c r="C72" s="63"/>
      <c r="D72" s="63"/>
      <c r="E72" s="63"/>
      <c r="F72" s="63"/>
      <c r="G72" s="65" t="s">
        <v>489</v>
      </c>
      <c r="H72" s="66">
        <v>5293717.33</v>
      </c>
      <c r="I72" s="66">
        <v>0</v>
      </c>
      <c r="J72" s="66">
        <v>0</v>
      </c>
      <c r="K72" s="66">
        <v>5293717.33</v>
      </c>
    </row>
    <row r="73" spans="1:11" ht="9.9" customHeight="1" x14ac:dyDescent="0.3">
      <c r="A73" s="64" t="s">
        <v>490</v>
      </c>
      <c r="B73" s="62" t="s">
        <v>372</v>
      </c>
      <c r="C73" s="63"/>
      <c r="D73" s="63"/>
      <c r="E73" s="63"/>
      <c r="F73" s="63"/>
      <c r="G73" s="65" t="s">
        <v>491</v>
      </c>
      <c r="H73" s="66">
        <v>263138.71999999997</v>
      </c>
      <c r="I73" s="66">
        <v>0</v>
      </c>
      <c r="J73" s="66">
        <v>0</v>
      </c>
      <c r="K73" s="66">
        <v>263138.71999999997</v>
      </c>
    </row>
    <row r="74" spans="1:11" ht="18.899999999999999" customHeight="1" x14ac:dyDescent="0.3">
      <c r="A74" s="64" t="s">
        <v>492</v>
      </c>
      <c r="B74" s="62" t="s">
        <v>372</v>
      </c>
      <c r="C74" s="63"/>
      <c r="D74" s="63"/>
      <c r="E74" s="63"/>
      <c r="F74" s="63"/>
      <c r="G74" s="65" t="s">
        <v>493</v>
      </c>
      <c r="H74" s="66">
        <v>2502531.4500000002</v>
      </c>
      <c r="I74" s="66">
        <v>185047.61</v>
      </c>
      <c r="J74" s="66">
        <v>0</v>
      </c>
      <c r="K74" s="66">
        <v>2687579.06</v>
      </c>
    </row>
    <row r="75" spans="1:11" ht="9.9" customHeight="1" x14ac:dyDescent="0.3">
      <c r="A75" s="64" t="s">
        <v>496</v>
      </c>
      <c r="B75" s="62" t="s">
        <v>372</v>
      </c>
      <c r="C75" s="63"/>
      <c r="D75" s="63"/>
      <c r="E75" s="63"/>
      <c r="F75" s="63"/>
      <c r="G75" s="65" t="s">
        <v>497</v>
      </c>
      <c r="H75" s="66">
        <v>3832172.58</v>
      </c>
      <c r="I75" s="66">
        <v>0</v>
      </c>
      <c r="J75" s="66">
        <v>0</v>
      </c>
      <c r="K75" s="66">
        <v>3832172.58</v>
      </c>
    </row>
    <row r="76" spans="1:11" ht="9.9" customHeight="1" x14ac:dyDescent="0.3">
      <c r="A76" s="64" t="s">
        <v>498</v>
      </c>
      <c r="B76" s="62" t="s">
        <v>372</v>
      </c>
      <c r="C76" s="63"/>
      <c r="D76" s="63"/>
      <c r="E76" s="63"/>
      <c r="F76" s="63"/>
      <c r="G76" s="65" t="s">
        <v>499</v>
      </c>
      <c r="H76" s="66">
        <v>174389.91</v>
      </c>
      <c r="I76" s="66">
        <v>0</v>
      </c>
      <c r="J76" s="66">
        <v>0</v>
      </c>
      <c r="K76" s="66">
        <v>174389.91</v>
      </c>
    </row>
    <row r="77" spans="1:11" ht="9.9" customHeight="1" x14ac:dyDescent="0.3">
      <c r="A77" s="64" t="s">
        <v>500</v>
      </c>
      <c r="B77" s="62" t="s">
        <v>372</v>
      </c>
      <c r="C77" s="63"/>
      <c r="D77" s="63"/>
      <c r="E77" s="63"/>
      <c r="F77" s="63"/>
      <c r="G77" s="65" t="s">
        <v>501</v>
      </c>
      <c r="H77" s="66">
        <v>482685.7</v>
      </c>
      <c r="I77" s="66">
        <v>0</v>
      </c>
      <c r="J77" s="66">
        <v>0</v>
      </c>
      <c r="K77" s="66">
        <v>482685.7</v>
      </c>
    </row>
    <row r="78" spans="1:11" ht="9.9" customHeight="1" x14ac:dyDescent="0.3">
      <c r="A78" s="64" t="s">
        <v>502</v>
      </c>
      <c r="B78" s="62" t="s">
        <v>372</v>
      </c>
      <c r="C78" s="63"/>
      <c r="D78" s="63"/>
      <c r="E78" s="63"/>
      <c r="F78" s="63"/>
      <c r="G78" s="65" t="s">
        <v>503</v>
      </c>
      <c r="H78" s="66">
        <v>69645.5</v>
      </c>
      <c r="I78" s="66">
        <v>0</v>
      </c>
      <c r="J78" s="66">
        <v>0</v>
      </c>
      <c r="K78" s="66">
        <v>69645.5</v>
      </c>
    </row>
    <row r="79" spans="1:11" ht="9.9" customHeight="1" x14ac:dyDescent="0.3">
      <c r="A79" s="64" t="s">
        <v>504</v>
      </c>
      <c r="B79" s="62" t="s">
        <v>372</v>
      </c>
      <c r="C79" s="63"/>
      <c r="D79" s="63"/>
      <c r="E79" s="63"/>
      <c r="F79" s="63"/>
      <c r="G79" s="65" t="s">
        <v>505</v>
      </c>
      <c r="H79" s="66">
        <v>363075.94</v>
      </c>
      <c r="I79" s="66">
        <v>0</v>
      </c>
      <c r="J79" s="66">
        <v>0</v>
      </c>
      <c r="K79" s="66">
        <v>363075.94</v>
      </c>
    </row>
    <row r="80" spans="1:11" ht="9.9" customHeight="1" x14ac:dyDescent="0.3">
      <c r="A80" s="64" t="s">
        <v>506</v>
      </c>
      <c r="B80" s="62" t="s">
        <v>372</v>
      </c>
      <c r="C80" s="63"/>
      <c r="D80" s="63"/>
      <c r="E80" s="63"/>
      <c r="F80" s="63"/>
      <c r="G80" s="65" t="s">
        <v>507</v>
      </c>
      <c r="H80" s="66">
        <v>360000</v>
      </c>
      <c r="I80" s="66">
        <v>0</v>
      </c>
      <c r="J80" s="66">
        <v>0</v>
      </c>
      <c r="K80" s="66">
        <v>360000</v>
      </c>
    </row>
    <row r="81" spans="1:11" ht="9.9" customHeight="1" x14ac:dyDescent="0.3">
      <c r="A81" s="67" t="s">
        <v>372</v>
      </c>
      <c r="B81" s="62" t="s">
        <v>372</v>
      </c>
      <c r="C81" s="63"/>
      <c r="D81" s="63"/>
      <c r="E81" s="63"/>
      <c r="F81" s="63"/>
      <c r="G81" s="68" t="s">
        <v>372</v>
      </c>
      <c r="H81" s="69"/>
      <c r="I81" s="69"/>
      <c r="J81" s="69"/>
      <c r="K81" s="69"/>
    </row>
    <row r="82" spans="1:11" ht="9.9" customHeight="1" x14ac:dyDescent="0.3">
      <c r="A82" s="57" t="s">
        <v>508</v>
      </c>
      <c r="B82" s="62" t="s">
        <v>372</v>
      </c>
      <c r="C82" s="63"/>
      <c r="D82" s="63"/>
      <c r="E82" s="58" t="s">
        <v>509</v>
      </c>
      <c r="F82" s="59"/>
      <c r="G82" s="59"/>
      <c r="H82" s="60">
        <v>-26629064.710000001</v>
      </c>
      <c r="I82" s="60">
        <v>0</v>
      </c>
      <c r="J82" s="60">
        <v>163980.21</v>
      </c>
      <c r="K82" s="60">
        <v>-26793044.920000002</v>
      </c>
    </row>
    <row r="83" spans="1:11" ht="9.9" customHeight="1" x14ac:dyDescent="0.3">
      <c r="A83" s="57" t="s">
        <v>510</v>
      </c>
      <c r="B83" s="62" t="s">
        <v>372</v>
      </c>
      <c r="C83" s="63"/>
      <c r="D83" s="63"/>
      <c r="E83" s="63"/>
      <c r="F83" s="58" t="s">
        <v>509</v>
      </c>
      <c r="G83" s="59"/>
      <c r="H83" s="60">
        <v>-26629064.710000001</v>
      </c>
      <c r="I83" s="60">
        <v>0</v>
      </c>
      <c r="J83" s="60">
        <v>163980.21</v>
      </c>
      <c r="K83" s="60">
        <v>-26793044.920000002</v>
      </c>
    </row>
    <row r="84" spans="1:11" ht="9.9" customHeight="1" x14ac:dyDescent="0.3">
      <c r="A84" s="64" t="s">
        <v>511</v>
      </c>
      <c r="B84" s="62" t="s">
        <v>372</v>
      </c>
      <c r="C84" s="63"/>
      <c r="D84" s="63"/>
      <c r="E84" s="63"/>
      <c r="F84" s="63"/>
      <c r="G84" s="65" t="s">
        <v>512</v>
      </c>
      <c r="H84" s="66">
        <v>-1108963.1499999999</v>
      </c>
      <c r="I84" s="66">
        <v>0</v>
      </c>
      <c r="J84" s="66">
        <v>0</v>
      </c>
      <c r="K84" s="66">
        <v>-1108963.1499999999</v>
      </c>
    </row>
    <row r="85" spans="1:11" ht="9.9" customHeight="1" x14ac:dyDescent="0.3">
      <c r="A85" s="64" t="s">
        <v>513</v>
      </c>
      <c r="B85" s="62" t="s">
        <v>372</v>
      </c>
      <c r="C85" s="63"/>
      <c r="D85" s="63"/>
      <c r="E85" s="63"/>
      <c r="F85" s="63"/>
      <c r="G85" s="65" t="s">
        <v>514</v>
      </c>
      <c r="H85" s="66">
        <v>-921461.05</v>
      </c>
      <c r="I85" s="66">
        <v>0</v>
      </c>
      <c r="J85" s="66">
        <v>17863.150000000001</v>
      </c>
      <c r="K85" s="66">
        <v>-939324.2</v>
      </c>
    </row>
    <row r="86" spans="1:11" ht="9.9" customHeight="1" x14ac:dyDescent="0.3">
      <c r="A86" s="64" t="s">
        <v>515</v>
      </c>
      <c r="B86" s="62" t="s">
        <v>372</v>
      </c>
      <c r="C86" s="63"/>
      <c r="D86" s="63"/>
      <c r="E86" s="63"/>
      <c r="F86" s="63"/>
      <c r="G86" s="65" t="s">
        <v>516</v>
      </c>
      <c r="H86" s="66">
        <v>-766366.24</v>
      </c>
      <c r="I86" s="66">
        <v>0</v>
      </c>
      <c r="J86" s="66">
        <v>2589.98</v>
      </c>
      <c r="K86" s="66">
        <v>-768956.22</v>
      </c>
    </row>
    <row r="87" spans="1:11" ht="9.9" customHeight="1" x14ac:dyDescent="0.3">
      <c r="A87" s="64" t="s">
        <v>517</v>
      </c>
      <c r="B87" s="62" t="s">
        <v>372</v>
      </c>
      <c r="C87" s="63"/>
      <c r="D87" s="63"/>
      <c r="E87" s="63"/>
      <c r="F87" s="63"/>
      <c r="G87" s="65" t="s">
        <v>518</v>
      </c>
      <c r="H87" s="66">
        <v>-758094.93</v>
      </c>
      <c r="I87" s="66">
        <v>0</v>
      </c>
      <c r="J87" s="66">
        <v>60.13</v>
      </c>
      <c r="K87" s="66">
        <v>-758155.06</v>
      </c>
    </row>
    <row r="88" spans="1:11" ht="9.9" customHeight="1" x14ac:dyDescent="0.3">
      <c r="A88" s="64" t="s">
        <v>519</v>
      </c>
      <c r="B88" s="62" t="s">
        <v>372</v>
      </c>
      <c r="C88" s="63"/>
      <c r="D88" s="63"/>
      <c r="E88" s="63"/>
      <c r="F88" s="63"/>
      <c r="G88" s="65" t="s">
        <v>520</v>
      </c>
      <c r="H88" s="66">
        <v>-1867251.87</v>
      </c>
      <c r="I88" s="66">
        <v>0</v>
      </c>
      <c r="J88" s="66">
        <v>0</v>
      </c>
      <c r="K88" s="66">
        <v>-1867251.87</v>
      </c>
    </row>
    <row r="89" spans="1:11" ht="9.9" customHeight="1" x14ac:dyDescent="0.3">
      <c r="A89" s="64" t="s">
        <v>521</v>
      </c>
      <c r="B89" s="62" t="s">
        <v>372</v>
      </c>
      <c r="C89" s="63"/>
      <c r="D89" s="63"/>
      <c r="E89" s="63"/>
      <c r="F89" s="63"/>
      <c r="G89" s="65" t="s">
        <v>522</v>
      </c>
      <c r="H89" s="66">
        <v>-51672.45</v>
      </c>
      <c r="I89" s="66">
        <v>0</v>
      </c>
      <c r="J89" s="66">
        <v>653.75</v>
      </c>
      <c r="K89" s="66">
        <v>-52326.2</v>
      </c>
    </row>
    <row r="90" spans="1:11" ht="9.9" customHeight="1" x14ac:dyDescent="0.3">
      <c r="A90" s="64" t="s">
        <v>523</v>
      </c>
      <c r="B90" s="62" t="s">
        <v>372</v>
      </c>
      <c r="C90" s="63"/>
      <c r="D90" s="63"/>
      <c r="E90" s="63"/>
      <c r="F90" s="63"/>
      <c r="G90" s="65" t="s">
        <v>524</v>
      </c>
      <c r="H90" s="66">
        <v>-349871.96</v>
      </c>
      <c r="I90" s="66">
        <v>0</v>
      </c>
      <c r="J90" s="66">
        <v>50.94</v>
      </c>
      <c r="K90" s="66">
        <v>-349922.9</v>
      </c>
    </row>
    <row r="91" spans="1:11" ht="9.9" customHeight="1" x14ac:dyDescent="0.3">
      <c r="A91" s="64" t="s">
        <v>525</v>
      </c>
      <c r="B91" s="62" t="s">
        <v>372</v>
      </c>
      <c r="C91" s="63"/>
      <c r="D91" s="63"/>
      <c r="E91" s="63"/>
      <c r="F91" s="63"/>
      <c r="G91" s="65" t="s">
        <v>526</v>
      </c>
      <c r="H91" s="66">
        <v>-48026.49</v>
      </c>
      <c r="I91" s="66">
        <v>0</v>
      </c>
      <c r="J91" s="66">
        <v>17.5</v>
      </c>
      <c r="K91" s="66">
        <v>-48043.99</v>
      </c>
    </row>
    <row r="92" spans="1:11" ht="9.9" customHeight="1" x14ac:dyDescent="0.3">
      <c r="A92" s="64" t="s">
        <v>527</v>
      </c>
      <c r="B92" s="62" t="s">
        <v>372</v>
      </c>
      <c r="C92" s="63"/>
      <c r="D92" s="63"/>
      <c r="E92" s="63"/>
      <c r="F92" s="63"/>
      <c r="G92" s="65" t="s">
        <v>528</v>
      </c>
      <c r="H92" s="66">
        <v>-601566.87</v>
      </c>
      <c r="I92" s="66">
        <v>0</v>
      </c>
      <c r="J92" s="66">
        <v>0</v>
      </c>
      <c r="K92" s="66">
        <v>-601566.87</v>
      </c>
    </row>
    <row r="93" spans="1:11" ht="9.9" customHeight="1" x14ac:dyDescent="0.3">
      <c r="A93" s="64" t="s">
        <v>529</v>
      </c>
      <c r="B93" s="62" t="s">
        <v>372</v>
      </c>
      <c r="C93" s="63"/>
      <c r="D93" s="63"/>
      <c r="E93" s="63"/>
      <c r="F93" s="63"/>
      <c r="G93" s="65" t="s">
        <v>530</v>
      </c>
      <c r="H93" s="66">
        <v>-533047.94999999995</v>
      </c>
      <c r="I93" s="66">
        <v>0</v>
      </c>
      <c r="J93" s="66">
        <v>466.65</v>
      </c>
      <c r="K93" s="66">
        <v>-533514.6</v>
      </c>
    </row>
    <row r="94" spans="1:11" ht="9.9" customHeight="1" x14ac:dyDescent="0.3">
      <c r="A94" s="64" t="s">
        <v>531</v>
      </c>
      <c r="B94" s="62" t="s">
        <v>372</v>
      </c>
      <c r="C94" s="63"/>
      <c r="D94" s="63"/>
      <c r="E94" s="63"/>
      <c r="F94" s="63"/>
      <c r="G94" s="65" t="s">
        <v>532</v>
      </c>
      <c r="H94" s="66">
        <v>-120178.97</v>
      </c>
      <c r="I94" s="66">
        <v>0</v>
      </c>
      <c r="J94" s="66">
        <v>0</v>
      </c>
      <c r="K94" s="66">
        <v>-120178.97</v>
      </c>
    </row>
    <row r="95" spans="1:11" ht="9.9" customHeight="1" x14ac:dyDescent="0.3">
      <c r="A95" s="64" t="s">
        <v>533</v>
      </c>
      <c r="B95" s="62" t="s">
        <v>372</v>
      </c>
      <c r="C95" s="63"/>
      <c r="D95" s="63"/>
      <c r="E95" s="63"/>
      <c r="F95" s="63"/>
      <c r="G95" s="65" t="s">
        <v>534</v>
      </c>
      <c r="H95" s="66">
        <v>-31828.44</v>
      </c>
      <c r="I95" s="66">
        <v>0</v>
      </c>
      <c r="J95" s="66">
        <v>0</v>
      </c>
      <c r="K95" s="66">
        <v>-31828.44</v>
      </c>
    </row>
    <row r="96" spans="1:11" ht="9.9" customHeight="1" x14ac:dyDescent="0.3">
      <c r="A96" s="64" t="s">
        <v>535</v>
      </c>
      <c r="B96" s="62" t="s">
        <v>372</v>
      </c>
      <c r="C96" s="63"/>
      <c r="D96" s="63"/>
      <c r="E96" s="63"/>
      <c r="F96" s="63"/>
      <c r="G96" s="65" t="s">
        <v>536</v>
      </c>
      <c r="H96" s="66">
        <v>-525406.35</v>
      </c>
      <c r="I96" s="66">
        <v>0</v>
      </c>
      <c r="J96" s="66">
        <v>0</v>
      </c>
      <c r="K96" s="66">
        <v>-525406.35</v>
      </c>
    </row>
    <row r="97" spans="1:11" ht="9.9" customHeight="1" x14ac:dyDescent="0.3">
      <c r="A97" s="64" t="s">
        <v>537</v>
      </c>
      <c r="B97" s="62" t="s">
        <v>372</v>
      </c>
      <c r="C97" s="63"/>
      <c r="D97" s="63"/>
      <c r="E97" s="63"/>
      <c r="F97" s="63"/>
      <c r="G97" s="65" t="s">
        <v>538</v>
      </c>
      <c r="H97" s="66">
        <v>-9021.5</v>
      </c>
      <c r="I97" s="66">
        <v>0</v>
      </c>
      <c r="J97" s="66">
        <v>0</v>
      </c>
      <c r="K97" s="66">
        <v>-9021.5</v>
      </c>
    </row>
    <row r="98" spans="1:11" ht="9.9" customHeight="1" x14ac:dyDescent="0.3">
      <c r="A98" s="64" t="s">
        <v>539</v>
      </c>
      <c r="B98" s="62" t="s">
        <v>372</v>
      </c>
      <c r="C98" s="63"/>
      <c r="D98" s="63"/>
      <c r="E98" s="63"/>
      <c r="F98" s="63"/>
      <c r="G98" s="65" t="s">
        <v>540</v>
      </c>
      <c r="H98" s="66">
        <v>-2303146.42</v>
      </c>
      <c r="I98" s="66">
        <v>0</v>
      </c>
      <c r="J98" s="66">
        <v>2541.84</v>
      </c>
      <c r="K98" s="66">
        <v>-2305688.2599999998</v>
      </c>
    </row>
    <row r="99" spans="1:11" ht="9.9" customHeight="1" x14ac:dyDescent="0.3">
      <c r="A99" s="64" t="s">
        <v>541</v>
      </c>
      <c r="B99" s="62" t="s">
        <v>372</v>
      </c>
      <c r="C99" s="63"/>
      <c r="D99" s="63"/>
      <c r="E99" s="63"/>
      <c r="F99" s="63"/>
      <c r="G99" s="65" t="s">
        <v>542</v>
      </c>
      <c r="H99" s="66">
        <v>-4958213.42</v>
      </c>
      <c r="I99" s="66">
        <v>0</v>
      </c>
      <c r="J99" s="66">
        <v>17170.71</v>
      </c>
      <c r="K99" s="66">
        <v>-4975384.13</v>
      </c>
    </row>
    <row r="100" spans="1:11" ht="9.9" customHeight="1" x14ac:dyDescent="0.3">
      <c r="A100" s="64" t="s">
        <v>543</v>
      </c>
      <c r="B100" s="62" t="s">
        <v>372</v>
      </c>
      <c r="C100" s="63"/>
      <c r="D100" s="63"/>
      <c r="E100" s="63"/>
      <c r="F100" s="63"/>
      <c r="G100" s="65" t="s">
        <v>544</v>
      </c>
      <c r="H100" s="66">
        <v>-1174851.1299999999</v>
      </c>
      <c r="I100" s="66">
        <v>0</v>
      </c>
      <c r="J100" s="66">
        <v>1418.27</v>
      </c>
      <c r="K100" s="66">
        <v>-1176269.3999999999</v>
      </c>
    </row>
    <row r="101" spans="1:11" ht="9.9" customHeight="1" x14ac:dyDescent="0.3">
      <c r="A101" s="64" t="s">
        <v>545</v>
      </c>
      <c r="B101" s="62" t="s">
        <v>372</v>
      </c>
      <c r="C101" s="63"/>
      <c r="D101" s="63"/>
      <c r="E101" s="63"/>
      <c r="F101" s="63"/>
      <c r="G101" s="65" t="s">
        <v>546</v>
      </c>
      <c r="H101" s="66">
        <v>-5284301.08</v>
      </c>
      <c r="I101" s="66">
        <v>0</v>
      </c>
      <c r="J101" s="66">
        <v>570.23</v>
      </c>
      <c r="K101" s="66">
        <v>-5284871.3099999996</v>
      </c>
    </row>
    <row r="102" spans="1:11" ht="9.9" customHeight="1" x14ac:dyDescent="0.3">
      <c r="A102" s="64" t="s">
        <v>547</v>
      </c>
      <c r="B102" s="62" t="s">
        <v>372</v>
      </c>
      <c r="C102" s="63"/>
      <c r="D102" s="63"/>
      <c r="E102" s="63"/>
      <c r="F102" s="63"/>
      <c r="G102" s="65" t="s">
        <v>548</v>
      </c>
      <c r="H102" s="66">
        <v>-199220.12</v>
      </c>
      <c r="I102" s="66">
        <v>0</v>
      </c>
      <c r="J102" s="66">
        <v>4469.76</v>
      </c>
      <c r="K102" s="66">
        <v>-203689.88</v>
      </c>
    </row>
    <row r="103" spans="1:11" ht="18.899999999999999" customHeight="1" x14ac:dyDescent="0.3">
      <c r="A103" s="64" t="s">
        <v>549</v>
      </c>
      <c r="B103" s="62" t="s">
        <v>372</v>
      </c>
      <c r="C103" s="63"/>
      <c r="D103" s="63"/>
      <c r="E103" s="63"/>
      <c r="F103" s="63"/>
      <c r="G103" s="65" t="s">
        <v>550</v>
      </c>
      <c r="H103" s="66">
        <v>-942244.93</v>
      </c>
      <c r="I103" s="66">
        <v>0</v>
      </c>
      <c r="J103" s="66">
        <v>112009.52</v>
      </c>
      <c r="K103" s="66">
        <v>-1054254.45</v>
      </c>
    </row>
    <row r="104" spans="1:11" ht="9.9" customHeight="1" x14ac:dyDescent="0.3">
      <c r="A104" s="64" t="s">
        <v>551</v>
      </c>
      <c r="B104" s="62" t="s">
        <v>372</v>
      </c>
      <c r="C104" s="63"/>
      <c r="D104" s="63"/>
      <c r="E104" s="63"/>
      <c r="F104" s="63"/>
      <c r="G104" s="65" t="s">
        <v>552</v>
      </c>
      <c r="H104" s="66">
        <v>-3832172.58</v>
      </c>
      <c r="I104" s="66">
        <v>0</v>
      </c>
      <c r="J104" s="66">
        <v>0</v>
      </c>
      <c r="K104" s="66">
        <v>-3832172.58</v>
      </c>
    </row>
    <row r="105" spans="1:11" ht="9.9" customHeight="1" x14ac:dyDescent="0.3">
      <c r="A105" s="64" t="s">
        <v>553</v>
      </c>
      <c r="B105" s="62" t="s">
        <v>372</v>
      </c>
      <c r="C105" s="63"/>
      <c r="D105" s="63"/>
      <c r="E105" s="63"/>
      <c r="F105" s="63"/>
      <c r="G105" s="65" t="s">
        <v>554</v>
      </c>
      <c r="H105" s="66">
        <v>-174389.91</v>
      </c>
      <c r="I105" s="66">
        <v>0</v>
      </c>
      <c r="J105" s="66">
        <v>0</v>
      </c>
      <c r="K105" s="66">
        <v>-174389.91</v>
      </c>
    </row>
    <row r="106" spans="1:11" ht="9.9" customHeight="1" x14ac:dyDescent="0.3">
      <c r="A106" s="64" t="s">
        <v>555</v>
      </c>
      <c r="B106" s="62" t="s">
        <v>372</v>
      </c>
      <c r="C106" s="63"/>
      <c r="D106" s="63"/>
      <c r="E106" s="63"/>
      <c r="F106" s="63"/>
      <c r="G106" s="65" t="s">
        <v>556</v>
      </c>
      <c r="H106" s="66">
        <v>-51274.23</v>
      </c>
      <c r="I106" s="66">
        <v>0</v>
      </c>
      <c r="J106" s="66">
        <v>2982.18</v>
      </c>
      <c r="K106" s="66">
        <v>-54256.41</v>
      </c>
    </row>
    <row r="107" spans="1:11" ht="9.9" customHeight="1" x14ac:dyDescent="0.3">
      <c r="A107" s="64" t="s">
        <v>557</v>
      </c>
      <c r="B107" s="62" t="s">
        <v>372</v>
      </c>
      <c r="C107" s="63"/>
      <c r="D107" s="63"/>
      <c r="E107" s="63"/>
      <c r="F107" s="63"/>
      <c r="G107" s="65" t="s">
        <v>558</v>
      </c>
      <c r="H107" s="66">
        <v>-16492.669999999998</v>
      </c>
      <c r="I107" s="66">
        <v>0</v>
      </c>
      <c r="J107" s="66">
        <v>1115.5999999999999</v>
      </c>
      <c r="K107" s="66">
        <v>-17608.27</v>
      </c>
    </row>
    <row r="108" spans="1:11" ht="9.9" customHeight="1" x14ac:dyDescent="0.3">
      <c r="A108" s="67" t="s">
        <v>372</v>
      </c>
      <c r="B108" s="62" t="s">
        <v>372</v>
      </c>
      <c r="C108" s="63"/>
      <c r="D108" s="63"/>
      <c r="E108" s="63"/>
      <c r="F108" s="63"/>
      <c r="G108" s="68" t="s">
        <v>372</v>
      </c>
      <c r="H108" s="69"/>
      <c r="I108" s="69"/>
      <c r="J108" s="69"/>
      <c r="K108" s="69"/>
    </row>
    <row r="109" spans="1:11" ht="9.9" customHeight="1" x14ac:dyDescent="0.3">
      <c r="A109" s="57" t="s">
        <v>559</v>
      </c>
      <c r="B109" s="62" t="s">
        <v>372</v>
      </c>
      <c r="C109" s="63"/>
      <c r="D109" s="63"/>
      <c r="E109" s="58" t="s">
        <v>560</v>
      </c>
      <c r="F109" s="59"/>
      <c r="G109" s="59"/>
      <c r="H109" s="60">
        <v>7512.28</v>
      </c>
      <c r="I109" s="60">
        <v>0</v>
      </c>
      <c r="J109" s="60">
        <v>353.53</v>
      </c>
      <c r="K109" s="60">
        <v>7158.75</v>
      </c>
    </row>
    <row r="110" spans="1:11" ht="9.9" customHeight="1" x14ac:dyDescent="0.3">
      <c r="A110" s="57" t="s">
        <v>561</v>
      </c>
      <c r="B110" s="62" t="s">
        <v>372</v>
      </c>
      <c r="C110" s="63"/>
      <c r="D110" s="63"/>
      <c r="E110" s="63"/>
      <c r="F110" s="58" t="s">
        <v>560</v>
      </c>
      <c r="G110" s="59"/>
      <c r="H110" s="60">
        <v>539838.66</v>
      </c>
      <c r="I110" s="60">
        <v>0</v>
      </c>
      <c r="J110" s="60">
        <v>0</v>
      </c>
      <c r="K110" s="60">
        <v>539838.66</v>
      </c>
    </row>
    <row r="111" spans="1:11" ht="9.9" customHeight="1" x14ac:dyDescent="0.3">
      <c r="A111" s="64" t="s">
        <v>562</v>
      </c>
      <c r="B111" s="62" t="s">
        <v>372</v>
      </c>
      <c r="C111" s="63"/>
      <c r="D111" s="63"/>
      <c r="E111" s="63"/>
      <c r="F111" s="63"/>
      <c r="G111" s="65" t="s">
        <v>563</v>
      </c>
      <c r="H111" s="66">
        <v>416520.66</v>
      </c>
      <c r="I111" s="66">
        <v>0</v>
      </c>
      <c r="J111" s="66">
        <v>0</v>
      </c>
      <c r="K111" s="66">
        <v>416520.66</v>
      </c>
    </row>
    <row r="112" spans="1:11" ht="9.9" customHeight="1" x14ac:dyDescent="0.3">
      <c r="A112" s="64" t="s">
        <v>564</v>
      </c>
      <c r="B112" s="62" t="s">
        <v>372</v>
      </c>
      <c r="C112" s="63"/>
      <c r="D112" s="63"/>
      <c r="E112" s="63"/>
      <c r="F112" s="63"/>
      <c r="G112" s="65" t="s">
        <v>565</v>
      </c>
      <c r="H112" s="66">
        <v>113798</v>
      </c>
      <c r="I112" s="66">
        <v>0</v>
      </c>
      <c r="J112" s="66">
        <v>0</v>
      </c>
      <c r="K112" s="66">
        <v>113798</v>
      </c>
    </row>
    <row r="113" spans="1:11" ht="9.9" customHeight="1" x14ac:dyDescent="0.3">
      <c r="A113" s="64" t="s">
        <v>566</v>
      </c>
      <c r="B113" s="62" t="s">
        <v>372</v>
      </c>
      <c r="C113" s="63"/>
      <c r="D113" s="63"/>
      <c r="E113" s="63"/>
      <c r="F113" s="63"/>
      <c r="G113" s="65" t="s">
        <v>567</v>
      </c>
      <c r="H113" s="66">
        <v>9520</v>
      </c>
      <c r="I113" s="66">
        <v>0</v>
      </c>
      <c r="J113" s="66">
        <v>0</v>
      </c>
      <c r="K113" s="66">
        <v>9520</v>
      </c>
    </row>
    <row r="114" spans="1:11" ht="9.9" customHeight="1" x14ac:dyDescent="0.3">
      <c r="A114" s="67" t="s">
        <v>372</v>
      </c>
      <c r="B114" s="62" t="s">
        <v>372</v>
      </c>
      <c r="C114" s="63"/>
      <c r="D114" s="63"/>
      <c r="E114" s="63"/>
      <c r="F114" s="63"/>
      <c r="G114" s="68" t="s">
        <v>372</v>
      </c>
      <c r="H114" s="69"/>
      <c r="I114" s="69"/>
      <c r="J114" s="69"/>
      <c r="K114" s="69"/>
    </row>
    <row r="115" spans="1:11" ht="9.9" customHeight="1" x14ac:dyDescent="0.3">
      <c r="A115" s="57" t="s">
        <v>568</v>
      </c>
      <c r="B115" s="62" t="s">
        <v>372</v>
      </c>
      <c r="C115" s="63"/>
      <c r="D115" s="63"/>
      <c r="E115" s="63"/>
      <c r="F115" s="58" t="s">
        <v>569</v>
      </c>
      <c r="G115" s="59"/>
      <c r="H115" s="60">
        <v>-532326.38</v>
      </c>
      <c r="I115" s="60">
        <v>0</v>
      </c>
      <c r="J115" s="60">
        <v>353.53</v>
      </c>
      <c r="K115" s="60">
        <v>-532679.91</v>
      </c>
    </row>
    <row r="116" spans="1:11" ht="9.9" customHeight="1" x14ac:dyDescent="0.3">
      <c r="A116" s="64" t="s">
        <v>570</v>
      </c>
      <c r="B116" s="62" t="s">
        <v>372</v>
      </c>
      <c r="C116" s="63"/>
      <c r="D116" s="63"/>
      <c r="E116" s="63"/>
      <c r="F116" s="63"/>
      <c r="G116" s="65" t="s">
        <v>571</v>
      </c>
      <c r="H116" s="66">
        <v>-409008.38</v>
      </c>
      <c r="I116" s="66">
        <v>0</v>
      </c>
      <c r="J116" s="66">
        <v>353.53</v>
      </c>
      <c r="K116" s="66">
        <v>-409361.91</v>
      </c>
    </row>
    <row r="117" spans="1:11" ht="9.9" customHeight="1" x14ac:dyDescent="0.3">
      <c r="A117" s="64" t="s">
        <v>572</v>
      </c>
      <c r="B117" s="62" t="s">
        <v>372</v>
      </c>
      <c r="C117" s="63"/>
      <c r="D117" s="63"/>
      <c r="E117" s="63"/>
      <c r="F117" s="63"/>
      <c r="G117" s="65" t="s">
        <v>573</v>
      </c>
      <c r="H117" s="66">
        <v>-9520</v>
      </c>
      <c r="I117" s="66">
        <v>0</v>
      </c>
      <c r="J117" s="66">
        <v>0</v>
      </c>
      <c r="K117" s="66">
        <v>-9520</v>
      </c>
    </row>
    <row r="118" spans="1:11" ht="9.9" customHeight="1" x14ac:dyDescent="0.3">
      <c r="A118" s="64" t="s">
        <v>574</v>
      </c>
      <c r="B118" s="62" t="s">
        <v>372</v>
      </c>
      <c r="C118" s="63"/>
      <c r="D118" s="63"/>
      <c r="E118" s="63"/>
      <c r="F118" s="63"/>
      <c r="G118" s="65" t="s">
        <v>575</v>
      </c>
      <c r="H118" s="66">
        <v>-113798</v>
      </c>
      <c r="I118" s="66">
        <v>0</v>
      </c>
      <c r="J118" s="66">
        <v>0</v>
      </c>
      <c r="K118" s="66">
        <v>-113798</v>
      </c>
    </row>
    <row r="119" spans="1:11" ht="9.9" customHeight="1" x14ac:dyDescent="0.3">
      <c r="A119" s="67" t="s">
        <v>372</v>
      </c>
      <c r="B119" s="62" t="s">
        <v>372</v>
      </c>
      <c r="C119" s="63"/>
      <c r="D119" s="63"/>
      <c r="E119" s="63"/>
      <c r="F119" s="63"/>
      <c r="G119" s="68" t="s">
        <v>372</v>
      </c>
      <c r="H119" s="69"/>
      <c r="I119" s="69"/>
      <c r="J119" s="69"/>
      <c r="K119" s="69"/>
    </row>
    <row r="120" spans="1:11" ht="9.9" customHeight="1" x14ac:dyDescent="0.3">
      <c r="A120" s="57" t="s">
        <v>576</v>
      </c>
      <c r="B120" s="62" t="s">
        <v>372</v>
      </c>
      <c r="C120" s="63"/>
      <c r="D120" s="63"/>
      <c r="E120" s="58" t="s">
        <v>577</v>
      </c>
      <c r="F120" s="59"/>
      <c r="G120" s="59"/>
      <c r="H120" s="60">
        <v>93650</v>
      </c>
      <c r="I120" s="60">
        <v>210</v>
      </c>
      <c r="J120" s="60">
        <v>0</v>
      </c>
      <c r="K120" s="60">
        <v>93860</v>
      </c>
    </row>
    <row r="121" spans="1:11" ht="9.9" customHeight="1" x14ac:dyDescent="0.3">
      <c r="A121" s="57" t="s">
        <v>578</v>
      </c>
      <c r="B121" s="62" t="s">
        <v>372</v>
      </c>
      <c r="C121" s="63"/>
      <c r="D121" s="63"/>
      <c r="E121" s="63"/>
      <c r="F121" s="58" t="s">
        <v>577</v>
      </c>
      <c r="G121" s="59"/>
      <c r="H121" s="60">
        <v>93650</v>
      </c>
      <c r="I121" s="60">
        <v>210</v>
      </c>
      <c r="J121" s="60">
        <v>0</v>
      </c>
      <c r="K121" s="60">
        <v>93860</v>
      </c>
    </row>
    <row r="122" spans="1:11" ht="9.9" customHeight="1" x14ac:dyDescent="0.3">
      <c r="A122" s="64" t="s">
        <v>579</v>
      </c>
      <c r="B122" s="62" t="s">
        <v>372</v>
      </c>
      <c r="C122" s="63"/>
      <c r="D122" s="63"/>
      <c r="E122" s="63"/>
      <c r="F122" s="63"/>
      <c r="G122" s="65" t="s">
        <v>580</v>
      </c>
      <c r="H122" s="66">
        <v>93650</v>
      </c>
      <c r="I122" s="66">
        <v>210</v>
      </c>
      <c r="J122" s="66">
        <v>0</v>
      </c>
      <c r="K122" s="66">
        <v>93860</v>
      </c>
    </row>
    <row r="123" spans="1:11" ht="9.9" customHeight="1" x14ac:dyDescent="0.3">
      <c r="A123" s="67" t="s">
        <v>372</v>
      </c>
      <c r="B123" s="62" t="s">
        <v>372</v>
      </c>
      <c r="C123" s="63"/>
      <c r="D123" s="63"/>
      <c r="E123" s="63"/>
      <c r="F123" s="63"/>
      <c r="G123" s="68" t="s">
        <v>372</v>
      </c>
      <c r="H123" s="69"/>
      <c r="I123" s="69"/>
      <c r="J123" s="69"/>
      <c r="K123" s="69"/>
    </row>
    <row r="124" spans="1:11" ht="9.9" customHeight="1" x14ac:dyDescent="0.3">
      <c r="A124" s="57" t="s">
        <v>581</v>
      </c>
      <c r="B124" s="62" t="s">
        <v>372</v>
      </c>
      <c r="C124" s="63"/>
      <c r="D124" s="58" t="s">
        <v>582</v>
      </c>
      <c r="E124" s="59"/>
      <c r="F124" s="59"/>
      <c r="G124" s="59"/>
      <c r="H124" s="60">
        <v>9654554.6899999995</v>
      </c>
      <c r="I124" s="60">
        <v>0</v>
      </c>
      <c r="J124" s="60">
        <v>0</v>
      </c>
      <c r="K124" s="60">
        <v>9654554.6899999995</v>
      </c>
    </row>
    <row r="125" spans="1:11" ht="9.9" customHeight="1" x14ac:dyDescent="0.3">
      <c r="A125" s="57" t="s">
        <v>583</v>
      </c>
      <c r="B125" s="62" t="s">
        <v>372</v>
      </c>
      <c r="C125" s="63"/>
      <c r="D125" s="63"/>
      <c r="E125" s="58" t="s">
        <v>582</v>
      </c>
      <c r="F125" s="59"/>
      <c r="G125" s="59"/>
      <c r="H125" s="60">
        <v>9654554.6899999995</v>
      </c>
      <c r="I125" s="60">
        <v>0</v>
      </c>
      <c r="J125" s="60">
        <v>0</v>
      </c>
      <c r="K125" s="60">
        <v>9654554.6899999995</v>
      </c>
    </row>
    <row r="126" spans="1:11" ht="9.9" customHeight="1" x14ac:dyDescent="0.3">
      <c r="A126" s="57" t="s">
        <v>584</v>
      </c>
      <c r="B126" s="62" t="s">
        <v>372</v>
      </c>
      <c r="C126" s="63"/>
      <c r="D126" s="63"/>
      <c r="E126" s="63"/>
      <c r="F126" s="58" t="s">
        <v>585</v>
      </c>
      <c r="G126" s="59"/>
      <c r="H126" s="60">
        <v>9654554.6899999995</v>
      </c>
      <c r="I126" s="60">
        <v>0</v>
      </c>
      <c r="J126" s="60">
        <v>0</v>
      </c>
      <c r="K126" s="60">
        <v>9654554.6899999995</v>
      </c>
    </row>
    <row r="127" spans="1:11" ht="9.9" customHeight="1" x14ac:dyDescent="0.3">
      <c r="A127" s="64" t="s">
        <v>586</v>
      </c>
      <c r="B127" s="62" t="s">
        <v>372</v>
      </c>
      <c r="C127" s="63"/>
      <c r="D127" s="63"/>
      <c r="E127" s="63"/>
      <c r="F127" s="63"/>
      <c r="G127" s="65" t="s">
        <v>463</v>
      </c>
      <c r="H127" s="66">
        <v>29585</v>
      </c>
      <c r="I127" s="66">
        <v>0</v>
      </c>
      <c r="J127" s="66">
        <v>0</v>
      </c>
      <c r="K127" s="66">
        <v>29585</v>
      </c>
    </row>
    <row r="128" spans="1:11" ht="9.9" customHeight="1" x14ac:dyDescent="0.3">
      <c r="A128" s="64" t="s">
        <v>587</v>
      </c>
      <c r="B128" s="62" t="s">
        <v>372</v>
      </c>
      <c r="C128" s="63"/>
      <c r="D128" s="63"/>
      <c r="E128" s="63"/>
      <c r="F128" s="63"/>
      <c r="G128" s="65" t="s">
        <v>588</v>
      </c>
      <c r="H128" s="66">
        <v>1267564.69</v>
      </c>
      <c r="I128" s="66">
        <v>0</v>
      </c>
      <c r="J128" s="66">
        <v>0</v>
      </c>
      <c r="K128" s="66">
        <v>1267564.69</v>
      </c>
    </row>
    <row r="129" spans="1:11" ht="9.9" customHeight="1" x14ac:dyDescent="0.3">
      <c r="A129" s="64" t="s">
        <v>589</v>
      </c>
      <c r="B129" s="62" t="s">
        <v>372</v>
      </c>
      <c r="C129" s="63"/>
      <c r="D129" s="63"/>
      <c r="E129" s="63"/>
      <c r="F129" s="63"/>
      <c r="G129" s="65" t="s">
        <v>590</v>
      </c>
      <c r="H129" s="66">
        <v>35000</v>
      </c>
      <c r="I129" s="66">
        <v>0</v>
      </c>
      <c r="J129" s="66">
        <v>0</v>
      </c>
      <c r="K129" s="66">
        <v>35000</v>
      </c>
    </row>
    <row r="130" spans="1:11" ht="9.9" customHeight="1" x14ac:dyDescent="0.3">
      <c r="A130" s="64" t="s">
        <v>591</v>
      </c>
      <c r="B130" s="62" t="s">
        <v>372</v>
      </c>
      <c r="C130" s="63"/>
      <c r="D130" s="63"/>
      <c r="E130" s="63"/>
      <c r="F130" s="63"/>
      <c r="G130" s="65" t="s">
        <v>592</v>
      </c>
      <c r="H130" s="66">
        <v>150000</v>
      </c>
      <c r="I130" s="66">
        <v>0</v>
      </c>
      <c r="J130" s="66">
        <v>0</v>
      </c>
      <c r="K130" s="66">
        <v>150000</v>
      </c>
    </row>
    <row r="131" spans="1:11" ht="9.9" customHeight="1" x14ac:dyDescent="0.3">
      <c r="A131" s="64" t="s">
        <v>593</v>
      </c>
      <c r="B131" s="62" t="s">
        <v>372</v>
      </c>
      <c r="C131" s="63"/>
      <c r="D131" s="63"/>
      <c r="E131" s="63"/>
      <c r="F131" s="63"/>
      <c r="G131" s="65" t="s">
        <v>594</v>
      </c>
      <c r="H131" s="66">
        <v>8172405</v>
      </c>
      <c r="I131" s="66">
        <v>0</v>
      </c>
      <c r="J131" s="66">
        <v>0</v>
      </c>
      <c r="K131" s="66">
        <v>8172405</v>
      </c>
    </row>
    <row r="132" spans="1:11" ht="9.9" customHeight="1" x14ac:dyDescent="0.3">
      <c r="A132" s="67" t="s">
        <v>372</v>
      </c>
      <c r="B132" s="62" t="s">
        <v>372</v>
      </c>
      <c r="C132" s="63"/>
      <c r="D132" s="63"/>
      <c r="E132" s="63"/>
      <c r="F132" s="63"/>
      <c r="G132" s="68" t="s">
        <v>372</v>
      </c>
      <c r="H132" s="69"/>
      <c r="I132" s="69"/>
      <c r="J132" s="69"/>
      <c r="K132" s="69"/>
    </row>
    <row r="133" spans="1:11" ht="9.9" customHeight="1" x14ac:dyDescent="0.3">
      <c r="A133" s="57" t="s">
        <v>595</v>
      </c>
      <c r="B133" s="58" t="s">
        <v>596</v>
      </c>
      <c r="C133" s="59"/>
      <c r="D133" s="59"/>
      <c r="E133" s="59"/>
      <c r="F133" s="59"/>
      <c r="G133" s="59"/>
      <c r="H133" s="60">
        <v>26567355.399999999</v>
      </c>
      <c r="I133" s="60">
        <v>2660921.02</v>
      </c>
      <c r="J133" s="60">
        <v>1869638.08</v>
      </c>
      <c r="K133" s="60">
        <v>25776072.460000001</v>
      </c>
    </row>
    <row r="134" spans="1:11" ht="9.9" customHeight="1" x14ac:dyDescent="0.3">
      <c r="A134" s="57" t="s">
        <v>597</v>
      </c>
      <c r="B134" s="61" t="s">
        <v>372</v>
      </c>
      <c r="C134" s="58" t="s">
        <v>598</v>
      </c>
      <c r="D134" s="59"/>
      <c r="E134" s="59"/>
      <c r="F134" s="59"/>
      <c r="G134" s="59"/>
      <c r="H134" s="60">
        <v>13058281.83</v>
      </c>
      <c r="I134" s="60">
        <v>2614438.19</v>
      </c>
      <c r="J134" s="60">
        <v>1816467.11</v>
      </c>
      <c r="K134" s="60">
        <v>12260310.75</v>
      </c>
    </row>
    <row r="135" spans="1:11" ht="9.9" customHeight="1" x14ac:dyDescent="0.3">
      <c r="A135" s="57" t="s">
        <v>599</v>
      </c>
      <c r="B135" s="62" t="s">
        <v>372</v>
      </c>
      <c r="C135" s="63"/>
      <c r="D135" s="58" t="s">
        <v>600</v>
      </c>
      <c r="E135" s="59"/>
      <c r="F135" s="59"/>
      <c r="G135" s="59"/>
      <c r="H135" s="60">
        <v>828655.31</v>
      </c>
      <c r="I135" s="60">
        <v>1424201.23</v>
      </c>
      <c r="J135" s="60">
        <v>1812369.33</v>
      </c>
      <c r="K135" s="60">
        <v>1216823.4099999999</v>
      </c>
    </row>
    <row r="136" spans="1:11" ht="9.9" customHeight="1" x14ac:dyDescent="0.3">
      <c r="A136" s="57" t="s">
        <v>601</v>
      </c>
      <c r="B136" s="62" t="s">
        <v>372</v>
      </c>
      <c r="C136" s="63"/>
      <c r="D136" s="63"/>
      <c r="E136" s="58" t="s">
        <v>602</v>
      </c>
      <c r="F136" s="59"/>
      <c r="G136" s="59"/>
      <c r="H136" s="60">
        <v>486904.69</v>
      </c>
      <c r="I136" s="60">
        <v>884912.39</v>
      </c>
      <c r="J136" s="60">
        <v>940268.37</v>
      </c>
      <c r="K136" s="60">
        <v>542260.67000000004</v>
      </c>
    </row>
    <row r="137" spans="1:11" ht="9.9" customHeight="1" x14ac:dyDescent="0.3">
      <c r="A137" s="57" t="s">
        <v>603</v>
      </c>
      <c r="B137" s="62" t="s">
        <v>372</v>
      </c>
      <c r="C137" s="63"/>
      <c r="D137" s="63"/>
      <c r="E137" s="63"/>
      <c r="F137" s="58" t="s">
        <v>602</v>
      </c>
      <c r="G137" s="59"/>
      <c r="H137" s="60">
        <v>486904.69</v>
      </c>
      <c r="I137" s="60">
        <v>884912.39</v>
      </c>
      <c r="J137" s="60">
        <v>940268.37</v>
      </c>
      <c r="K137" s="60">
        <v>542260.67000000004</v>
      </c>
    </row>
    <row r="138" spans="1:11" ht="9.9" customHeight="1" x14ac:dyDescent="0.3">
      <c r="A138" s="64" t="s">
        <v>604</v>
      </c>
      <c r="B138" s="62" t="s">
        <v>372</v>
      </c>
      <c r="C138" s="63"/>
      <c r="D138" s="63"/>
      <c r="E138" s="63"/>
      <c r="F138" s="63"/>
      <c r="G138" s="65" t="s">
        <v>605</v>
      </c>
      <c r="H138" s="66">
        <v>800</v>
      </c>
      <c r="I138" s="66">
        <v>318245.34000000003</v>
      </c>
      <c r="J138" s="66">
        <v>318245.34000000003</v>
      </c>
      <c r="K138" s="66">
        <v>800</v>
      </c>
    </row>
    <row r="139" spans="1:11" ht="9.9" customHeight="1" x14ac:dyDescent="0.3">
      <c r="A139" s="64" t="s">
        <v>606</v>
      </c>
      <c r="B139" s="62" t="s">
        <v>372</v>
      </c>
      <c r="C139" s="63"/>
      <c r="D139" s="63"/>
      <c r="E139" s="63"/>
      <c r="F139" s="63"/>
      <c r="G139" s="65" t="s">
        <v>607</v>
      </c>
      <c r="H139" s="66">
        <v>484773.06</v>
      </c>
      <c r="I139" s="66">
        <v>484773.06</v>
      </c>
      <c r="J139" s="66">
        <v>509193.63</v>
      </c>
      <c r="K139" s="66">
        <v>509193.63</v>
      </c>
    </row>
    <row r="140" spans="1:11" ht="9.9" customHeight="1" x14ac:dyDescent="0.3">
      <c r="A140" s="64" t="s">
        <v>608</v>
      </c>
      <c r="B140" s="62" t="s">
        <v>372</v>
      </c>
      <c r="C140" s="63"/>
      <c r="D140" s="63"/>
      <c r="E140" s="63"/>
      <c r="F140" s="63"/>
      <c r="G140" s="65" t="s">
        <v>609</v>
      </c>
      <c r="H140" s="66">
        <v>0</v>
      </c>
      <c r="I140" s="66">
        <v>0</v>
      </c>
      <c r="J140" s="66">
        <v>28550</v>
      </c>
      <c r="K140" s="66">
        <v>28550</v>
      </c>
    </row>
    <row r="141" spans="1:11" ht="9.9" customHeight="1" x14ac:dyDescent="0.3">
      <c r="A141" s="64" t="s">
        <v>1105</v>
      </c>
      <c r="B141" s="62" t="s">
        <v>372</v>
      </c>
      <c r="C141" s="63"/>
      <c r="D141" s="63"/>
      <c r="E141" s="63"/>
      <c r="F141" s="63"/>
      <c r="G141" s="65" t="s">
        <v>1106</v>
      </c>
      <c r="H141" s="66">
        <v>0</v>
      </c>
      <c r="I141" s="66">
        <v>842.57</v>
      </c>
      <c r="J141" s="66">
        <v>842.57</v>
      </c>
      <c r="K141" s="66">
        <v>0</v>
      </c>
    </row>
    <row r="142" spans="1:11" ht="9.9" customHeight="1" x14ac:dyDescent="0.3">
      <c r="A142" s="64" t="s">
        <v>612</v>
      </c>
      <c r="B142" s="62" t="s">
        <v>372</v>
      </c>
      <c r="C142" s="63"/>
      <c r="D142" s="63"/>
      <c r="E142" s="63"/>
      <c r="F142" s="63"/>
      <c r="G142" s="65" t="s">
        <v>613</v>
      </c>
      <c r="H142" s="66">
        <v>1331.63</v>
      </c>
      <c r="I142" s="66">
        <v>81051.42</v>
      </c>
      <c r="J142" s="66">
        <v>83436.83</v>
      </c>
      <c r="K142" s="66">
        <v>3717.04</v>
      </c>
    </row>
    <row r="143" spans="1:11" ht="9.9" customHeight="1" x14ac:dyDescent="0.3">
      <c r="A143" s="67" t="s">
        <v>372</v>
      </c>
      <c r="B143" s="62" t="s">
        <v>372</v>
      </c>
      <c r="C143" s="63"/>
      <c r="D143" s="63"/>
      <c r="E143" s="63"/>
      <c r="F143" s="63"/>
      <c r="G143" s="68" t="s">
        <v>372</v>
      </c>
      <c r="H143" s="69"/>
      <c r="I143" s="69"/>
      <c r="J143" s="69"/>
      <c r="K143" s="69"/>
    </row>
    <row r="144" spans="1:11" ht="9.9" customHeight="1" x14ac:dyDescent="0.3">
      <c r="A144" s="57" t="s">
        <v>614</v>
      </c>
      <c r="B144" s="62" t="s">
        <v>372</v>
      </c>
      <c r="C144" s="63"/>
      <c r="D144" s="63"/>
      <c r="E144" s="58" t="s">
        <v>615</v>
      </c>
      <c r="F144" s="59"/>
      <c r="G144" s="59"/>
      <c r="H144" s="60">
        <v>111996.27</v>
      </c>
      <c r="I144" s="60">
        <v>116663.91</v>
      </c>
      <c r="J144" s="60">
        <v>113614.61</v>
      </c>
      <c r="K144" s="60">
        <v>108946.97</v>
      </c>
    </row>
    <row r="145" spans="1:11" ht="9.9" customHeight="1" x14ac:dyDescent="0.3">
      <c r="A145" s="57" t="s">
        <v>616</v>
      </c>
      <c r="B145" s="62" t="s">
        <v>372</v>
      </c>
      <c r="C145" s="63"/>
      <c r="D145" s="63"/>
      <c r="E145" s="63"/>
      <c r="F145" s="58" t="s">
        <v>615</v>
      </c>
      <c r="G145" s="59"/>
      <c r="H145" s="60">
        <v>111996.27</v>
      </c>
      <c r="I145" s="60">
        <v>116663.91</v>
      </c>
      <c r="J145" s="60">
        <v>113614.61</v>
      </c>
      <c r="K145" s="60">
        <v>108946.97</v>
      </c>
    </row>
    <row r="146" spans="1:11" ht="9.9" customHeight="1" x14ac:dyDescent="0.3">
      <c r="A146" s="64" t="s">
        <v>617</v>
      </c>
      <c r="B146" s="62" t="s">
        <v>372</v>
      </c>
      <c r="C146" s="63"/>
      <c r="D146" s="63"/>
      <c r="E146" s="63"/>
      <c r="F146" s="63"/>
      <c r="G146" s="65" t="s">
        <v>618</v>
      </c>
      <c r="H146" s="66">
        <v>78585.56</v>
      </c>
      <c r="I146" s="66">
        <v>83253.2</v>
      </c>
      <c r="J146" s="66">
        <v>90430.19</v>
      </c>
      <c r="K146" s="66">
        <v>85762.55</v>
      </c>
    </row>
    <row r="147" spans="1:11" ht="9.9" customHeight="1" x14ac:dyDescent="0.3">
      <c r="A147" s="64" t="s">
        <v>619</v>
      </c>
      <c r="B147" s="62" t="s">
        <v>372</v>
      </c>
      <c r="C147" s="63"/>
      <c r="D147" s="63"/>
      <c r="E147" s="63"/>
      <c r="F147" s="63"/>
      <c r="G147" s="65" t="s">
        <v>620</v>
      </c>
      <c r="H147" s="66">
        <v>28597.38</v>
      </c>
      <c r="I147" s="66">
        <v>28597.38</v>
      </c>
      <c r="J147" s="66">
        <v>20631.14</v>
      </c>
      <c r="K147" s="66">
        <v>20631.14</v>
      </c>
    </row>
    <row r="148" spans="1:11" ht="9.9" customHeight="1" x14ac:dyDescent="0.3">
      <c r="A148" s="64" t="s">
        <v>621</v>
      </c>
      <c r="B148" s="62" t="s">
        <v>372</v>
      </c>
      <c r="C148" s="63"/>
      <c r="D148" s="63"/>
      <c r="E148" s="63"/>
      <c r="F148" s="63"/>
      <c r="G148" s="65" t="s">
        <v>622</v>
      </c>
      <c r="H148" s="66">
        <v>4813.33</v>
      </c>
      <c r="I148" s="66">
        <v>4813.33</v>
      </c>
      <c r="J148" s="66">
        <v>2553.2800000000002</v>
      </c>
      <c r="K148" s="66">
        <v>2553.2800000000002</v>
      </c>
    </row>
    <row r="149" spans="1:11" ht="9.9" customHeight="1" x14ac:dyDescent="0.3">
      <c r="A149" s="67" t="s">
        <v>372</v>
      </c>
      <c r="B149" s="62" t="s">
        <v>372</v>
      </c>
      <c r="C149" s="63"/>
      <c r="D149" s="63"/>
      <c r="E149" s="63"/>
      <c r="F149" s="63"/>
      <c r="G149" s="68" t="s">
        <v>372</v>
      </c>
      <c r="H149" s="69"/>
      <c r="I149" s="69"/>
      <c r="J149" s="69"/>
      <c r="K149" s="69"/>
    </row>
    <row r="150" spans="1:11" ht="9.9" customHeight="1" x14ac:dyDescent="0.3">
      <c r="A150" s="57" t="s">
        <v>625</v>
      </c>
      <c r="B150" s="62" t="s">
        <v>372</v>
      </c>
      <c r="C150" s="63"/>
      <c r="D150" s="63"/>
      <c r="E150" s="58" t="s">
        <v>626</v>
      </c>
      <c r="F150" s="59"/>
      <c r="G150" s="59"/>
      <c r="H150" s="60">
        <v>207386.75</v>
      </c>
      <c r="I150" s="60">
        <v>44338.17</v>
      </c>
      <c r="J150" s="60">
        <v>51902.16</v>
      </c>
      <c r="K150" s="60">
        <v>214950.74</v>
      </c>
    </row>
    <row r="151" spans="1:11" ht="9.9" customHeight="1" x14ac:dyDescent="0.3">
      <c r="A151" s="57" t="s">
        <v>627</v>
      </c>
      <c r="B151" s="62" t="s">
        <v>372</v>
      </c>
      <c r="C151" s="63"/>
      <c r="D151" s="63"/>
      <c r="E151" s="63"/>
      <c r="F151" s="58" t="s">
        <v>626</v>
      </c>
      <c r="G151" s="59"/>
      <c r="H151" s="60">
        <v>46795.32</v>
      </c>
      <c r="I151" s="60">
        <v>44338.17</v>
      </c>
      <c r="J151" s="60">
        <v>51902.16</v>
      </c>
      <c r="K151" s="60">
        <v>54359.31</v>
      </c>
    </row>
    <row r="152" spans="1:11" ht="9.9" customHeight="1" x14ac:dyDescent="0.3">
      <c r="A152" s="64" t="s">
        <v>628</v>
      </c>
      <c r="B152" s="62" t="s">
        <v>372</v>
      </c>
      <c r="C152" s="63"/>
      <c r="D152" s="63"/>
      <c r="E152" s="63"/>
      <c r="F152" s="63"/>
      <c r="G152" s="65" t="s">
        <v>629</v>
      </c>
      <c r="H152" s="66">
        <v>26519.29</v>
      </c>
      <c r="I152" s="66">
        <v>26519.29</v>
      </c>
      <c r="J152" s="66">
        <v>13925.7</v>
      </c>
      <c r="K152" s="66">
        <v>13925.7</v>
      </c>
    </row>
    <row r="153" spans="1:11" ht="9.9" customHeight="1" x14ac:dyDescent="0.3">
      <c r="A153" s="64" t="s">
        <v>632</v>
      </c>
      <c r="B153" s="62" t="s">
        <v>372</v>
      </c>
      <c r="C153" s="63"/>
      <c r="D153" s="63"/>
      <c r="E153" s="63"/>
      <c r="F153" s="63"/>
      <c r="G153" s="65" t="s">
        <v>633</v>
      </c>
      <c r="H153" s="66">
        <v>841.36</v>
      </c>
      <c r="I153" s="66">
        <v>841.36</v>
      </c>
      <c r="J153" s="66">
        <v>1222.1099999999999</v>
      </c>
      <c r="K153" s="66">
        <v>1222.1099999999999</v>
      </c>
    </row>
    <row r="154" spans="1:11" ht="9.9" customHeight="1" x14ac:dyDescent="0.3">
      <c r="A154" s="64" t="s">
        <v>634</v>
      </c>
      <c r="B154" s="62" t="s">
        <v>372</v>
      </c>
      <c r="C154" s="63"/>
      <c r="D154" s="63"/>
      <c r="E154" s="63"/>
      <c r="F154" s="63"/>
      <c r="G154" s="65" t="s">
        <v>635</v>
      </c>
      <c r="H154" s="66">
        <v>7093.86</v>
      </c>
      <c r="I154" s="66">
        <v>4636.71</v>
      </c>
      <c r="J154" s="66">
        <v>4821.24</v>
      </c>
      <c r="K154" s="66">
        <v>7278.39</v>
      </c>
    </row>
    <row r="155" spans="1:11" ht="9.9" customHeight="1" x14ac:dyDescent="0.3">
      <c r="A155" s="64" t="s">
        <v>636</v>
      </c>
      <c r="B155" s="62" t="s">
        <v>372</v>
      </c>
      <c r="C155" s="63"/>
      <c r="D155" s="63"/>
      <c r="E155" s="63"/>
      <c r="F155" s="63"/>
      <c r="G155" s="65" t="s">
        <v>637</v>
      </c>
      <c r="H155" s="66">
        <v>9117</v>
      </c>
      <c r="I155" s="66">
        <v>9117</v>
      </c>
      <c r="J155" s="66">
        <v>28631.57</v>
      </c>
      <c r="K155" s="66">
        <v>28631.57</v>
      </c>
    </row>
    <row r="156" spans="1:11" ht="9.9" customHeight="1" x14ac:dyDescent="0.3">
      <c r="A156" s="64" t="s">
        <v>638</v>
      </c>
      <c r="B156" s="62" t="s">
        <v>372</v>
      </c>
      <c r="C156" s="63"/>
      <c r="D156" s="63"/>
      <c r="E156" s="63"/>
      <c r="F156" s="63"/>
      <c r="G156" s="65" t="s">
        <v>639</v>
      </c>
      <c r="H156" s="66">
        <v>2469.65</v>
      </c>
      <c r="I156" s="66">
        <v>2469.65</v>
      </c>
      <c r="J156" s="66">
        <v>2574.6799999999998</v>
      </c>
      <c r="K156" s="66">
        <v>2574.6799999999998</v>
      </c>
    </row>
    <row r="157" spans="1:11" ht="9.9" customHeight="1" x14ac:dyDescent="0.3">
      <c r="A157" s="64" t="s">
        <v>642</v>
      </c>
      <c r="B157" s="62" t="s">
        <v>372</v>
      </c>
      <c r="C157" s="63"/>
      <c r="D157" s="63"/>
      <c r="E157" s="63"/>
      <c r="F157" s="63"/>
      <c r="G157" s="65" t="s">
        <v>643</v>
      </c>
      <c r="H157" s="66">
        <v>754.16</v>
      </c>
      <c r="I157" s="66">
        <v>754.16</v>
      </c>
      <c r="J157" s="66">
        <v>726.86</v>
      </c>
      <c r="K157" s="66">
        <v>726.86</v>
      </c>
    </row>
    <row r="158" spans="1:11" ht="9.9" customHeight="1" x14ac:dyDescent="0.3">
      <c r="A158" s="67" t="s">
        <v>372</v>
      </c>
      <c r="B158" s="62" t="s">
        <v>372</v>
      </c>
      <c r="C158" s="63"/>
      <c r="D158" s="63"/>
      <c r="E158" s="63"/>
      <c r="F158" s="63"/>
      <c r="G158" s="68" t="s">
        <v>372</v>
      </c>
      <c r="H158" s="69"/>
      <c r="I158" s="69"/>
      <c r="J158" s="69"/>
      <c r="K158" s="69"/>
    </row>
    <row r="159" spans="1:11" ht="9.9" customHeight="1" x14ac:dyDescent="0.3">
      <c r="A159" s="57" t="s">
        <v>644</v>
      </c>
      <c r="B159" s="62" t="s">
        <v>372</v>
      </c>
      <c r="C159" s="63"/>
      <c r="D159" s="63"/>
      <c r="E159" s="63"/>
      <c r="F159" s="58" t="s">
        <v>645</v>
      </c>
      <c r="G159" s="59"/>
      <c r="H159" s="60">
        <v>160591.43</v>
      </c>
      <c r="I159" s="60">
        <v>0</v>
      </c>
      <c r="J159" s="60">
        <v>0</v>
      </c>
      <c r="K159" s="60">
        <v>160591.43</v>
      </c>
    </row>
    <row r="160" spans="1:11" ht="9.9" customHeight="1" x14ac:dyDescent="0.3">
      <c r="A160" s="64" t="s">
        <v>646</v>
      </c>
      <c r="B160" s="62" t="s">
        <v>372</v>
      </c>
      <c r="C160" s="63"/>
      <c r="D160" s="63"/>
      <c r="E160" s="63"/>
      <c r="F160" s="63"/>
      <c r="G160" s="65" t="s">
        <v>647</v>
      </c>
      <c r="H160" s="66">
        <v>145306.23999999999</v>
      </c>
      <c r="I160" s="66">
        <v>0</v>
      </c>
      <c r="J160" s="66">
        <v>0</v>
      </c>
      <c r="K160" s="66">
        <v>145306.23999999999</v>
      </c>
    </row>
    <row r="161" spans="1:11" ht="9.9" customHeight="1" x14ac:dyDescent="0.3">
      <c r="A161" s="64" t="s">
        <v>648</v>
      </c>
      <c r="B161" s="62" t="s">
        <v>372</v>
      </c>
      <c r="C161" s="63"/>
      <c r="D161" s="63"/>
      <c r="E161" s="63"/>
      <c r="F161" s="63"/>
      <c r="G161" s="65" t="s">
        <v>649</v>
      </c>
      <c r="H161" s="66">
        <v>15285.19</v>
      </c>
      <c r="I161" s="66">
        <v>0</v>
      </c>
      <c r="J161" s="66">
        <v>0</v>
      </c>
      <c r="K161" s="66">
        <v>15285.19</v>
      </c>
    </row>
    <row r="162" spans="1:11" ht="9.9" customHeight="1" x14ac:dyDescent="0.3">
      <c r="A162" s="67" t="s">
        <v>372</v>
      </c>
      <c r="B162" s="62" t="s">
        <v>372</v>
      </c>
      <c r="C162" s="63"/>
      <c r="D162" s="63"/>
      <c r="E162" s="63"/>
      <c r="F162" s="63"/>
      <c r="G162" s="68" t="s">
        <v>372</v>
      </c>
      <c r="H162" s="69"/>
      <c r="I162" s="69"/>
      <c r="J162" s="69"/>
      <c r="K162" s="69"/>
    </row>
    <row r="163" spans="1:11" ht="9.9" customHeight="1" x14ac:dyDescent="0.3">
      <c r="A163" s="57" t="s">
        <v>650</v>
      </c>
      <c r="B163" s="62" t="s">
        <v>372</v>
      </c>
      <c r="C163" s="63"/>
      <c r="D163" s="63"/>
      <c r="E163" s="58" t="s">
        <v>651</v>
      </c>
      <c r="F163" s="59"/>
      <c r="G163" s="59"/>
      <c r="H163" s="60">
        <v>22338.86</v>
      </c>
      <c r="I163" s="60">
        <v>378258.02</v>
      </c>
      <c r="J163" s="60">
        <v>706210.31</v>
      </c>
      <c r="K163" s="60">
        <v>350291.15</v>
      </c>
    </row>
    <row r="164" spans="1:11" ht="9.9" customHeight="1" x14ac:dyDescent="0.3">
      <c r="A164" s="57" t="s">
        <v>652</v>
      </c>
      <c r="B164" s="62" t="s">
        <v>372</v>
      </c>
      <c r="C164" s="63"/>
      <c r="D164" s="63"/>
      <c r="E164" s="63"/>
      <c r="F164" s="58" t="s">
        <v>651</v>
      </c>
      <c r="G164" s="59"/>
      <c r="H164" s="60">
        <v>22338.86</v>
      </c>
      <c r="I164" s="60">
        <v>378258.02</v>
      </c>
      <c r="J164" s="60">
        <v>706210.31</v>
      </c>
      <c r="K164" s="60">
        <v>350291.15</v>
      </c>
    </row>
    <row r="165" spans="1:11" ht="9.9" customHeight="1" x14ac:dyDescent="0.3">
      <c r="A165" s="64" t="s">
        <v>653</v>
      </c>
      <c r="B165" s="62" t="s">
        <v>372</v>
      </c>
      <c r="C165" s="63"/>
      <c r="D165" s="63"/>
      <c r="E165" s="63"/>
      <c r="F165" s="63"/>
      <c r="G165" s="65" t="s">
        <v>654</v>
      </c>
      <c r="H165" s="66">
        <v>19060.73</v>
      </c>
      <c r="I165" s="66">
        <v>350246.7</v>
      </c>
      <c r="J165" s="66">
        <v>664354.64</v>
      </c>
      <c r="K165" s="66">
        <v>333168.67</v>
      </c>
    </row>
    <row r="166" spans="1:11" ht="9.9" customHeight="1" x14ac:dyDescent="0.3">
      <c r="A166" s="64" t="s">
        <v>655</v>
      </c>
      <c r="B166" s="62" t="s">
        <v>372</v>
      </c>
      <c r="C166" s="63"/>
      <c r="D166" s="63"/>
      <c r="E166" s="63"/>
      <c r="F166" s="63"/>
      <c r="G166" s="65" t="s">
        <v>656</v>
      </c>
      <c r="H166" s="66">
        <v>3278.13</v>
      </c>
      <c r="I166" s="66">
        <v>28011.32</v>
      </c>
      <c r="J166" s="66">
        <v>41855.67</v>
      </c>
      <c r="K166" s="66">
        <v>17122.48</v>
      </c>
    </row>
    <row r="167" spans="1:11" ht="9.9" customHeight="1" x14ac:dyDescent="0.3">
      <c r="A167" s="67" t="s">
        <v>372</v>
      </c>
      <c r="B167" s="62" t="s">
        <v>372</v>
      </c>
      <c r="C167" s="63"/>
      <c r="D167" s="63"/>
      <c r="E167" s="63"/>
      <c r="F167" s="63"/>
      <c r="G167" s="68" t="s">
        <v>372</v>
      </c>
      <c r="H167" s="69"/>
      <c r="I167" s="69"/>
      <c r="J167" s="69"/>
      <c r="K167" s="69"/>
    </row>
    <row r="168" spans="1:11" ht="9.9" customHeight="1" x14ac:dyDescent="0.3">
      <c r="A168" s="57" t="s">
        <v>657</v>
      </c>
      <c r="B168" s="62" t="s">
        <v>372</v>
      </c>
      <c r="C168" s="63"/>
      <c r="D168" s="63"/>
      <c r="E168" s="58" t="s">
        <v>432</v>
      </c>
      <c r="F168" s="59"/>
      <c r="G168" s="59"/>
      <c r="H168" s="60">
        <v>28.74</v>
      </c>
      <c r="I168" s="60">
        <v>28.74</v>
      </c>
      <c r="J168" s="60">
        <v>373.88</v>
      </c>
      <c r="K168" s="60">
        <v>373.88</v>
      </c>
    </row>
    <row r="169" spans="1:11" ht="9.9" customHeight="1" x14ac:dyDescent="0.3">
      <c r="A169" s="57" t="s">
        <v>658</v>
      </c>
      <c r="B169" s="62" t="s">
        <v>372</v>
      </c>
      <c r="C169" s="63"/>
      <c r="D169" s="63"/>
      <c r="E169" s="63"/>
      <c r="F169" s="58" t="s">
        <v>432</v>
      </c>
      <c r="G169" s="59"/>
      <c r="H169" s="60">
        <v>28.74</v>
      </c>
      <c r="I169" s="60">
        <v>28.74</v>
      </c>
      <c r="J169" s="60">
        <v>373.88</v>
      </c>
      <c r="K169" s="60">
        <v>373.88</v>
      </c>
    </row>
    <row r="170" spans="1:11" ht="9.9" customHeight="1" x14ac:dyDescent="0.3">
      <c r="A170" s="64" t="s">
        <v>1107</v>
      </c>
      <c r="B170" s="62" t="s">
        <v>372</v>
      </c>
      <c r="C170" s="63"/>
      <c r="D170" s="63"/>
      <c r="E170" s="63"/>
      <c r="F170" s="63"/>
      <c r="G170" s="65" t="s">
        <v>1108</v>
      </c>
      <c r="H170" s="66">
        <v>28.74</v>
      </c>
      <c r="I170" s="66">
        <v>28.74</v>
      </c>
      <c r="J170" s="66">
        <v>373.88</v>
      </c>
      <c r="K170" s="66">
        <v>373.88</v>
      </c>
    </row>
    <row r="171" spans="1:11" ht="9.9" customHeight="1" x14ac:dyDescent="0.3">
      <c r="A171" s="67" t="s">
        <v>372</v>
      </c>
      <c r="B171" s="62" t="s">
        <v>372</v>
      </c>
      <c r="C171" s="63"/>
      <c r="D171" s="63"/>
      <c r="E171" s="63"/>
      <c r="F171" s="63"/>
      <c r="G171" s="68" t="s">
        <v>372</v>
      </c>
      <c r="H171" s="69"/>
      <c r="I171" s="69"/>
      <c r="J171" s="69"/>
      <c r="K171" s="69"/>
    </row>
    <row r="172" spans="1:11" ht="9.9" customHeight="1" x14ac:dyDescent="0.3">
      <c r="A172" s="57" t="s">
        <v>661</v>
      </c>
      <c r="B172" s="62" t="s">
        <v>372</v>
      </c>
      <c r="C172" s="63"/>
      <c r="D172" s="58" t="s">
        <v>662</v>
      </c>
      <c r="E172" s="59"/>
      <c r="F172" s="59"/>
      <c r="G172" s="59"/>
      <c r="H172" s="60">
        <v>12229626.52</v>
      </c>
      <c r="I172" s="60">
        <v>1190236.96</v>
      </c>
      <c r="J172" s="60">
        <v>4097.78</v>
      </c>
      <c r="K172" s="60">
        <v>11043487.34</v>
      </c>
    </row>
    <row r="173" spans="1:11" ht="9.9" customHeight="1" x14ac:dyDescent="0.3">
      <c r="A173" s="57" t="s">
        <v>663</v>
      </c>
      <c r="B173" s="62" t="s">
        <v>372</v>
      </c>
      <c r="C173" s="63"/>
      <c r="D173" s="63"/>
      <c r="E173" s="58" t="s">
        <v>662</v>
      </c>
      <c r="F173" s="59"/>
      <c r="G173" s="59"/>
      <c r="H173" s="60">
        <v>12229626.52</v>
      </c>
      <c r="I173" s="60">
        <v>1190236.96</v>
      </c>
      <c r="J173" s="60">
        <v>4097.78</v>
      </c>
      <c r="K173" s="60">
        <v>11043487.34</v>
      </c>
    </row>
    <row r="174" spans="1:11" ht="9.9" customHeight="1" x14ac:dyDescent="0.3">
      <c r="A174" s="57" t="s">
        <v>664</v>
      </c>
      <c r="B174" s="62" t="s">
        <v>372</v>
      </c>
      <c r="C174" s="63"/>
      <c r="D174" s="63"/>
      <c r="E174" s="63"/>
      <c r="F174" s="58" t="s">
        <v>662</v>
      </c>
      <c r="G174" s="59"/>
      <c r="H174" s="60">
        <v>12229626.52</v>
      </c>
      <c r="I174" s="60">
        <v>1190236.96</v>
      </c>
      <c r="J174" s="60">
        <v>4097.78</v>
      </c>
      <c r="K174" s="60">
        <v>11043487.34</v>
      </c>
    </row>
    <row r="175" spans="1:11" ht="9.9" customHeight="1" x14ac:dyDescent="0.3">
      <c r="A175" s="64" t="s">
        <v>665</v>
      </c>
      <c r="B175" s="62" t="s">
        <v>372</v>
      </c>
      <c r="C175" s="63"/>
      <c r="D175" s="63"/>
      <c r="E175" s="63"/>
      <c r="F175" s="63"/>
      <c r="G175" s="65" t="s">
        <v>666</v>
      </c>
      <c r="H175" s="66">
        <v>12229626.52</v>
      </c>
      <c r="I175" s="66">
        <v>1190236.96</v>
      </c>
      <c r="J175" s="66">
        <v>4097.78</v>
      </c>
      <c r="K175" s="66">
        <v>11043487.34</v>
      </c>
    </row>
    <row r="176" spans="1:11" ht="9.9" customHeight="1" x14ac:dyDescent="0.3">
      <c r="A176" s="67" t="s">
        <v>372</v>
      </c>
      <c r="B176" s="62" t="s">
        <v>372</v>
      </c>
      <c r="C176" s="63"/>
      <c r="D176" s="63"/>
      <c r="E176" s="63"/>
      <c r="F176" s="63"/>
      <c r="G176" s="68" t="s">
        <v>372</v>
      </c>
      <c r="H176" s="69"/>
      <c r="I176" s="69"/>
      <c r="J176" s="69"/>
      <c r="K176" s="69"/>
    </row>
    <row r="177" spans="1:11" ht="9.9" customHeight="1" x14ac:dyDescent="0.3">
      <c r="A177" s="57" t="s">
        <v>667</v>
      </c>
      <c r="B177" s="61" t="s">
        <v>372</v>
      </c>
      <c r="C177" s="58" t="s">
        <v>668</v>
      </c>
      <c r="D177" s="59"/>
      <c r="E177" s="59"/>
      <c r="F177" s="59"/>
      <c r="G177" s="59"/>
      <c r="H177" s="60">
        <v>13509073.57</v>
      </c>
      <c r="I177" s="60">
        <v>46482.83</v>
      </c>
      <c r="J177" s="60">
        <v>53170.97</v>
      </c>
      <c r="K177" s="60">
        <v>13515761.710000001</v>
      </c>
    </row>
    <row r="178" spans="1:11" ht="9.9" customHeight="1" x14ac:dyDescent="0.3">
      <c r="A178" s="57" t="s">
        <v>669</v>
      </c>
      <c r="B178" s="62" t="s">
        <v>372</v>
      </c>
      <c r="C178" s="63"/>
      <c r="D178" s="58" t="s">
        <v>670</v>
      </c>
      <c r="E178" s="59"/>
      <c r="F178" s="59"/>
      <c r="G178" s="59"/>
      <c r="H178" s="60">
        <v>3854518.88</v>
      </c>
      <c r="I178" s="60">
        <v>46482.83</v>
      </c>
      <c r="J178" s="60">
        <v>53170.97</v>
      </c>
      <c r="K178" s="60">
        <v>3861207.02</v>
      </c>
    </row>
    <row r="179" spans="1:11" ht="9.9" customHeight="1" x14ac:dyDescent="0.3">
      <c r="A179" s="57" t="s">
        <v>671</v>
      </c>
      <c r="B179" s="62" t="s">
        <v>372</v>
      </c>
      <c r="C179" s="63"/>
      <c r="D179" s="63"/>
      <c r="E179" s="58" t="s">
        <v>672</v>
      </c>
      <c r="F179" s="59"/>
      <c r="G179" s="59"/>
      <c r="H179" s="60">
        <v>3408981.05</v>
      </c>
      <c r="I179" s="60">
        <v>4097.78</v>
      </c>
      <c r="J179" s="60">
        <v>52994.82</v>
      </c>
      <c r="K179" s="60">
        <v>3457878.09</v>
      </c>
    </row>
    <row r="180" spans="1:11" ht="9.9" customHeight="1" x14ac:dyDescent="0.3">
      <c r="A180" s="57" t="s">
        <v>673</v>
      </c>
      <c r="B180" s="62" t="s">
        <v>372</v>
      </c>
      <c r="C180" s="63"/>
      <c r="D180" s="63"/>
      <c r="E180" s="63"/>
      <c r="F180" s="58" t="s">
        <v>672</v>
      </c>
      <c r="G180" s="59"/>
      <c r="H180" s="60">
        <v>3408981.05</v>
      </c>
      <c r="I180" s="60">
        <v>4097.78</v>
      </c>
      <c r="J180" s="60">
        <v>52994.82</v>
      </c>
      <c r="K180" s="60">
        <v>3457878.09</v>
      </c>
    </row>
    <row r="181" spans="1:11" ht="9.9" customHeight="1" x14ac:dyDescent="0.3">
      <c r="A181" s="64" t="s">
        <v>674</v>
      </c>
      <c r="B181" s="62" t="s">
        <v>372</v>
      </c>
      <c r="C181" s="63"/>
      <c r="D181" s="63"/>
      <c r="E181" s="63"/>
      <c r="F181" s="63"/>
      <c r="G181" s="65" t="s">
        <v>675</v>
      </c>
      <c r="H181" s="66">
        <v>2201340.81</v>
      </c>
      <c r="I181" s="66">
        <v>0</v>
      </c>
      <c r="J181" s="66">
        <v>52994.82</v>
      </c>
      <c r="K181" s="66">
        <v>2254335.63</v>
      </c>
    </row>
    <row r="182" spans="1:11" ht="9.9" customHeight="1" x14ac:dyDescent="0.3">
      <c r="A182" s="64" t="s">
        <v>678</v>
      </c>
      <c r="B182" s="62" t="s">
        <v>372</v>
      </c>
      <c r="C182" s="63"/>
      <c r="D182" s="63"/>
      <c r="E182" s="63"/>
      <c r="F182" s="63"/>
      <c r="G182" s="65" t="s">
        <v>679</v>
      </c>
      <c r="H182" s="66">
        <v>431411.47</v>
      </c>
      <c r="I182" s="66">
        <v>2982.18</v>
      </c>
      <c r="J182" s="66">
        <v>0</v>
      </c>
      <c r="K182" s="66">
        <v>428429.29</v>
      </c>
    </row>
    <row r="183" spans="1:11" ht="9.9" customHeight="1" x14ac:dyDescent="0.3">
      <c r="A183" s="64" t="s">
        <v>680</v>
      </c>
      <c r="B183" s="62" t="s">
        <v>372</v>
      </c>
      <c r="C183" s="63"/>
      <c r="D183" s="63"/>
      <c r="E183" s="63"/>
      <c r="F183" s="63"/>
      <c r="G183" s="65" t="s">
        <v>681</v>
      </c>
      <c r="H183" s="66">
        <v>53152.83</v>
      </c>
      <c r="I183" s="66">
        <v>1115.5999999999999</v>
      </c>
      <c r="J183" s="66">
        <v>0</v>
      </c>
      <c r="K183" s="66">
        <v>52037.23</v>
      </c>
    </row>
    <row r="184" spans="1:11" ht="9.9" customHeight="1" x14ac:dyDescent="0.3">
      <c r="A184" s="64" t="s">
        <v>682</v>
      </c>
      <c r="B184" s="62" t="s">
        <v>372</v>
      </c>
      <c r="C184" s="63"/>
      <c r="D184" s="63"/>
      <c r="E184" s="63"/>
      <c r="F184" s="63"/>
      <c r="G184" s="65" t="s">
        <v>683</v>
      </c>
      <c r="H184" s="66">
        <v>363075.94</v>
      </c>
      <c r="I184" s="66">
        <v>0</v>
      </c>
      <c r="J184" s="66">
        <v>0</v>
      </c>
      <c r="K184" s="66">
        <v>363075.94</v>
      </c>
    </row>
    <row r="185" spans="1:11" ht="9.9" customHeight="1" x14ac:dyDescent="0.3">
      <c r="A185" s="64" t="s">
        <v>684</v>
      </c>
      <c r="B185" s="62" t="s">
        <v>372</v>
      </c>
      <c r="C185" s="63"/>
      <c r="D185" s="63"/>
      <c r="E185" s="63"/>
      <c r="F185" s="63"/>
      <c r="G185" s="65" t="s">
        <v>685</v>
      </c>
      <c r="H185" s="66">
        <v>360000</v>
      </c>
      <c r="I185" s="66">
        <v>0</v>
      </c>
      <c r="J185" s="66">
        <v>0</v>
      </c>
      <c r="K185" s="66">
        <v>360000</v>
      </c>
    </row>
    <row r="186" spans="1:11" ht="9.9" customHeight="1" x14ac:dyDescent="0.3">
      <c r="A186" s="67" t="s">
        <v>372</v>
      </c>
      <c r="B186" s="62" t="s">
        <v>372</v>
      </c>
      <c r="C186" s="63"/>
      <c r="D186" s="63"/>
      <c r="E186" s="63"/>
      <c r="F186" s="63"/>
      <c r="G186" s="68" t="s">
        <v>372</v>
      </c>
      <c r="H186" s="69"/>
      <c r="I186" s="69"/>
      <c r="J186" s="69"/>
      <c r="K186" s="69"/>
    </row>
    <row r="187" spans="1:11" ht="9.9" customHeight="1" x14ac:dyDescent="0.3">
      <c r="A187" s="57" t="s">
        <v>686</v>
      </c>
      <c r="B187" s="62" t="s">
        <v>372</v>
      </c>
      <c r="C187" s="63"/>
      <c r="D187" s="63"/>
      <c r="E187" s="58" t="s">
        <v>687</v>
      </c>
      <c r="F187" s="59"/>
      <c r="G187" s="59"/>
      <c r="H187" s="60">
        <v>394307.77</v>
      </c>
      <c r="I187" s="60">
        <v>27973.17</v>
      </c>
      <c r="J187" s="60">
        <v>0</v>
      </c>
      <c r="K187" s="60">
        <v>366334.6</v>
      </c>
    </row>
    <row r="188" spans="1:11" ht="9.9" customHeight="1" x14ac:dyDescent="0.3">
      <c r="A188" s="57" t="s">
        <v>688</v>
      </c>
      <c r="B188" s="62" t="s">
        <v>372</v>
      </c>
      <c r="C188" s="63"/>
      <c r="D188" s="63"/>
      <c r="E188" s="63"/>
      <c r="F188" s="58" t="s">
        <v>687</v>
      </c>
      <c r="G188" s="59"/>
      <c r="H188" s="60">
        <v>394307.77</v>
      </c>
      <c r="I188" s="60">
        <v>27973.17</v>
      </c>
      <c r="J188" s="60">
        <v>0</v>
      </c>
      <c r="K188" s="60">
        <v>366334.6</v>
      </c>
    </row>
    <row r="189" spans="1:11" ht="9.9" customHeight="1" x14ac:dyDescent="0.3">
      <c r="A189" s="64" t="s">
        <v>689</v>
      </c>
      <c r="B189" s="62" t="s">
        <v>372</v>
      </c>
      <c r="C189" s="63"/>
      <c r="D189" s="63"/>
      <c r="E189" s="63"/>
      <c r="F189" s="63"/>
      <c r="G189" s="65" t="s">
        <v>690</v>
      </c>
      <c r="H189" s="66">
        <v>394307.77</v>
      </c>
      <c r="I189" s="66">
        <v>27973.17</v>
      </c>
      <c r="J189" s="66">
        <v>0</v>
      </c>
      <c r="K189" s="66">
        <v>366334.6</v>
      </c>
    </row>
    <row r="190" spans="1:11" ht="9.9" customHeight="1" x14ac:dyDescent="0.3">
      <c r="A190" s="67" t="s">
        <v>372</v>
      </c>
      <c r="B190" s="62" t="s">
        <v>372</v>
      </c>
      <c r="C190" s="63"/>
      <c r="D190" s="63"/>
      <c r="E190" s="63"/>
      <c r="F190" s="63"/>
      <c r="G190" s="68" t="s">
        <v>372</v>
      </c>
      <c r="H190" s="69"/>
      <c r="I190" s="69"/>
      <c r="J190" s="69"/>
      <c r="K190" s="69"/>
    </row>
    <row r="191" spans="1:11" ht="9.9" customHeight="1" x14ac:dyDescent="0.3">
      <c r="A191" s="57" t="s">
        <v>691</v>
      </c>
      <c r="B191" s="62" t="s">
        <v>372</v>
      </c>
      <c r="C191" s="63"/>
      <c r="D191" s="63"/>
      <c r="E191" s="58" t="s">
        <v>692</v>
      </c>
      <c r="F191" s="59"/>
      <c r="G191" s="59"/>
      <c r="H191" s="60">
        <v>51230.06</v>
      </c>
      <c r="I191" s="60">
        <v>14411.88</v>
      </c>
      <c r="J191" s="60">
        <v>176.15</v>
      </c>
      <c r="K191" s="60">
        <v>36994.33</v>
      </c>
    </row>
    <row r="192" spans="1:11" ht="9.9" customHeight="1" x14ac:dyDescent="0.3">
      <c r="A192" s="57" t="s">
        <v>693</v>
      </c>
      <c r="B192" s="62" t="s">
        <v>372</v>
      </c>
      <c r="C192" s="63"/>
      <c r="D192" s="63"/>
      <c r="E192" s="63"/>
      <c r="F192" s="58" t="s">
        <v>692</v>
      </c>
      <c r="G192" s="59"/>
      <c r="H192" s="60">
        <v>51230.06</v>
      </c>
      <c r="I192" s="60">
        <v>14411.88</v>
      </c>
      <c r="J192" s="60">
        <v>176.15</v>
      </c>
      <c r="K192" s="60">
        <v>36994.33</v>
      </c>
    </row>
    <row r="193" spans="1:11" ht="9.9" customHeight="1" x14ac:dyDescent="0.3">
      <c r="A193" s="64" t="s">
        <v>694</v>
      </c>
      <c r="B193" s="62" t="s">
        <v>372</v>
      </c>
      <c r="C193" s="63"/>
      <c r="D193" s="63"/>
      <c r="E193" s="63"/>
      <c r="F193" s="63"/>
      <c r="G193" s="65" t="s">
        <v>695</v>
      </c>
      <c r="H193" s="66">
        <v>51230.06</v>
      </c>
      <c r="I193" s="66">
        <v>14411.88</v>
      </c>
      <c r="J193" s="66">
        <v>176.15</v>
      </c>
      <c r="K193" s="66">
        <v>36994.33</v>
      </c>
    </row>
    <row r="194" spans="1:11" ht="9.9" customHeight="1" x14ac:dyDescent="0.3">
      <c r="A194" s="67" t="s">
        <v>372</v>
      </c>
      <c r="B194" s="62" t="s">
        <v>372</v>
      </c>
      <c r="C194" s="63"/>
      <c r="D194" s="63"/>
      <c r="E194" s="63"/>
      <c r="F194" s="63"/>
      <c r="G194" s="68" t="s">
        <v>372</v>
      </c>
      <c r="H194" s="69"/>
      <c r="I194" s="69"/>
      <c r="J194" s="69"/>
      <c r="K194" s="69"/>
    </row>
    <row r="195" spans="1:11" ht="9.9" customHeight="1" x14ac:dyDescent="0.3">
      <c r="A195" s="57" t="s">
        <v>696</v>
      </c>
      <c r="B195" s="62" t="s">
        <v>372</v>
      </c>
      <c r="C195" s="63"/>
      <c r="D195" s="58" t="s">
        <v>697</v>
      </c>
      <c r="E195" s="59"/>
      <c r="F195" s="59"/>
      <c r="G195" s="59"/>
      <c r="H195" s="60">
        <v>9654554.6899999995</v>
      </c>
      <c r="I195" s="60">
        <v>0</v>
      </c>
      <c r="J195" s="60">
        <v>0</v>
      </c>
      <c r="K195" s="60">
        <v>9654554.6899999995</v>
      </c>
    </row>
    <row r="196" spans="1:11" ht="9.9" customHeight="1" x14ac:dyDescent="0.3">
      <c r="A196" s="57" t="s">
        <v>698</v>
      </c>
      <c r="B196" s="62" t="s">
        <v>372</v>
      </c>
      <c r="C196" s="63"/>
      <c r="D196" s="63"/>
      <c r="E196" s="58" t="s">
        <v>697</v>
      </c>
      <c r="F196" s="59"/>
      <c r="G196" s="59"/>
      <c r="H196" s="60">
        <v>9654554.6899999995</v>
      </c>
      <c r="I196" s="60">
        <v>0</v>
      </c>
      <c r="J196" s="60">
        <v>0</v>
      </c>
      <c r="K196" s="60">
        <v>9654554.6899999995</v>
      </c>
    </row>
    <row r="197" spans="1:11" ht="9.9" customHeight="1" x14ac:dyDescent="0.3">
      <c r="A197" s="57" t="s">
        <v>699</v>
      </c>
      <c r="B197" s="62" t="s">
        <v>372</v>
      </c>
      <c r="C197" s="63"/>
      <c r="D197" s="63"/>
      <c r="E197" s="63"/>
      <c r="F197" s="58" t="s">
        <v>700</v>
      </c>
      <c r="G197" s="59"/>
      <c r="H197" s="60">
        <v>9654554.6899999995</v>
      </c>
      <c r="I197" s="60">
        <v>0</v>
      </c>
      <c r="J197" s="60">
        <v>0</v>
      </c>
      <c r="K197" s="60">
        <v>9654554.6899999995</v>
      </c>
    </row>
    <row r="198" spans="1:11" ht="9.9" customHeight="1" x14ac:dyDescent="0.3">
      <c r="A198" s="64" t="s">
        <v>701</v>
      </c>
      <c r="B198" s="62" t="s">
        <v>372</v>
      </c>
      <c r="C198" s="63"/>
      <c r="D198" s="63"/>
      <c r="E198" s="63"/>
      <c r="F198" s="63"/>
      <c r="G198" s="65" t="s">
        <v>463</v>
      </c>
      <c r="H198" s="66">
        <v>29585</v>
      </c>
      <c r="I198" s="66">
        <v>0</v>
      </c>
      <c r="J198" s="66">
        <v>0</v>
      </c>
      <c r="K198" s="66">
        <v>29585</v>
      </c>
    </row>
    <row r="199" spans="1:11" ht="9.9" customHeight="1" x14ac:dyDescent="0.3">
      <c r="A199" s="64" t="s">
        <v>702</v>
      </c>
      <c r="B199" s="62" t="s">
        <v>372</v>
      </c>
      <c r="C199" s="63"/>
      <c r="D199" s="63"/>
      <c r="E199" s="63"/>
      <c r="F199" s="63"/>
      <c r="G199" s="65" t="s">
        <v>588</v>
      </c>
      <c r="H199" s="66">
        <v>1267564.69</v>
      </c>
      <c r="I199" s="66">
        <v>0</v>
      </c>
      <c r="J199" s="66">
        <v>0</v>
      </c>
      <c r="K199" s="66">
        <v>1267564.69</v>
      </c>
    </row>
    <row r="200" spans="1:11" ht="9.9" customHeight="1" x14ac:dyDescent="0.3">
      <c r="A200" s="64" t="s">
        <v>703</v>
      </c>
      <c r="B200" s="62" t="s">
        <v>372</v>
      </c>
      <c r="C200" s="63"/>
      <c r="D200" s="63"/>
      <c r="E200" s="63"/>
      <c r="F200" s="63"/>
      <c r="G200" s="65" t="s">
        <v>590</v>
      </c>
      <c r="H200" s="66">
        <v>35000</v>
      </c>
      <c r="I200" s="66">
        <v>0</v>
      </c>
      <c r="J200" s="66">
        <v>0</v>
      </c>
      <c r="K200" s="66">
        <v>35000</v>
      </c>
    </row>
    <row r="201" spans="1:11" ht="9.9" customHeight="1" x14ac:dyDescent="0.3">
      <c r="A201" s="64" t="s">
        <v>704</v>
      </c>
      <c r="B201" s="62" t="s">
        <v>372</v>
      </c>
      <c r="C201" s="63"/>
      <c r="D201" s="63"/>
      <c r="E201" s="63"/>
      <c r="F201" s="63"/>
      <c r="G201" s="65" t="s">
        <v>592</v>
      </c>
      <c r="H201" s="66">
        <v>150000</v>
      </c>
      <c r="I201" s="66">
        <v>0</v>
      </c>
      <c r="J201" s="66">
        <v>0</v>
      </c>
      <c r="K201" s="66">
        <v>150000</v>
      </c>
    </row>
    <row r="202" spans="1:11" ht="9.9" customHeight="1" x14ac:dyDescent="0.3">
      <c r="A202" s="64" t="s">
        <v>705</v>
      </c>
      <c r="B202" s="62" t="s">
        <v>372</v>
      </c>
      <c r="C202" s="63"/>
      <c r="D202" s="63"/>
      <c r="E202" s="63"/>
      <c r="F202" s="63"/>
      <c r="G202" s="65" t="s">
        <v>594</v>
      </c>
      <c r="H202" s="66">
        <v>8172405</v>
      </c>
      <c r="I202" s="66">
        <v>0</v>
      </c>
      <c r="J202" s="66">
        <v>0</v>
      </c>
      <c r="K202" s="66">
        <v>8172405</v>
      </c>
    </row>
    <row r="203" spans="1:11" ht="9.75" customHeight="1" x14ac:dyDescent="0.3">
      <c r="A203" s="57" t="s">
        <v>372</v>
      </c>
      <c r="B203" s="62" t="s">
        <v>372</v>
      </c>
      <c r="C203" s="63"/>
      <c r="D203" s="58" t="s">
        <v>372</v>
      </c>
      <c r="E203" s="59"/>
      <c r="F203" s="59"/>
      <c r="G203" s="59"/>
      <c r="H203" s="70"/>
      <c r="I203" s="70"/>
      <c r="J203" s="70"/>
      <c r="K203" s="70"/>
    </row>
    <row r="204" spans="1:11" ht="9.9" customHeight="1" x14ac:dyDescent="0.3">
      <c r="A204" s="57" t="s">
        <v>706</v>
      </c>
      <c r="B204" s="58" t="s">
        <v>707</v>
      </c>
      <c r="C204" s="59"/>
      <c r="D204" s="59"/>
      <c r="E204" s="59"/>
      <c r="F204" s="59"/>
      <c r="G204" s="59"/>
      <c r="H204" s="60">
        <v>0</v>
      </c>
      <c r="I204" s="60">
        <v>1806398.58</v>
      </c>
      <c r="J204" s="60">
        <v>505173</v>
      </c>
      <c r="K204" s="60">
        <v>1301225.58</v>
      </c>
    </row>
    <row r="205" spans="1:11" ht="9.9" customHeight="1" x14ac:dyDescent="0.3">
      <c r="A205" s="57" t="s">
        <v>708</v>
      </c>
      <c r="B205" s="61" t="s">
        <v>372</v>
      </c>
      <c r="C205" s="58" t="s">
        <v>709</v>
      </c>
      <c r="D205" s="59"/>
      <c r="E205" s="59"/>
      <c r="F205" s="59"/>
      <c r="G205" s="59"/>
      <c r="H205" s="60">
        <v>0</v>
      </c>
      <c r="I205" s="60">
        <v>1426096.13</v>
      </c>
      <c r="J205" s="60">
        <v>505173</v>
      </c>
      <c r="K205" s="60">
        <v>920923.13</v>
      </c>
    </row>
    <row r="206" spans="1:11" ht="9.9" customHeight="1" x14ac:dyDescent="0.3">
      <c r="A206" s="57" t="s">
        <v>710</v>
      </c>
      <c r="B206" s="62" t="s">
        <v>372</v>
      </c>
      <c r="C206" s="63"/>
      <c r="D206" s="58" t="s">
        <v>711</v>
      </c>
      <c r="E206" s="59"/>
      <c r="F206" s="59"/>
      <c r="G206" s="59"/>
      <c r="H206" s="60">
        <v>0</v>
      </c>
      <c r="I206" s="60">
        <v>1025150.33</v>
      </c>
      <c r="J206" s="60">
        <v>505173</v>
      </c>
      <c r="K206" s="60">
        <v>519977.33</v>
      </c>
    </row>
    <row r="207" spans="1:11" ht="9.9" customHeight="1" x14ac:dyDescent="0.3">
      <c r="A207" s="57" t="s">
        <v>712</v>
      </c>
      <c r="B207" s="62" t="s">
        <v>372</v>
      </c>
      <c r="C207" s="63"/>
      <c r="D207" s="63"/>
      <c r="E207" s="58" t="s">
        <v>713</v>
      </c>
      <c r="F207" s="59"/>
      <c r="G207" s="59"/>
      <c r="H207" s="60">
        <v>0</v>
      </c>
      <c r="I207" s="60">
        <v>16316.46</v>
      </c>
      <c r="J207" s="60">
        <v>6073.42</v>
      </c>
      <c r="K207" s="60">
        <v>10243.040000000001</v>
      </c>
    </row>
    <row r="208" spans="1:11" ht="9.9" customHeight="1" x14ac:dyDescent="0.3">
      <c r="A208" s="57" t="s">
        <v>714</v>
      </c>
      <c r="B208" s="62" t="s">
        <v>372</v>
      </c>
      <c r="C208" s="63"/>
      <c r="D208" s="63"/>
      <c r="E208" s="63"/>
      <c r="F208" s="58" t="s">
        <v>715</v>
      </c>
      <c r="G208" s="59"/>
      <c r="H208" s="60">
        <v>0</v>
      </c>
      <c r="I208" s="60">
        <v>11620.58</v>
      </c>
      <c r="J208" s="60">
        <v>6073.42</v>
      </c>
      <c r="K208" s="60">
        <v>5547.16</v>
      </c>
    </row>
    <row r="209" spans="1:11" ht="9.9" customHeight="1" x14ac:dyDescent="0.3">
      <c r="A209" s="64" t="s">
        <v>716</v>
      </c>
      <c r="B209" s="62" t="s">
        <v>372</v>
      </c>
      <c r="C209" s="63"/>
      <c r="D209" s="63"/>
      <c r="E209" s="63"/>
      <c r="F209" s="63"/>
      <c r="G209" s="65" t="s">
        <v>717</v>
      </c>
      <c r="H209" s="66">
        <v>0</v>
      </c>
      <c r="I209" s="66">
        <v>3363.01</v>
      </c>
      <c r="J209" s="66">
        <v>0</v>
      </c>
      <c r="K209" s="66">
        <v>3363.01</v>
      </c>
    </row>
    <row r="210" spans="1:11" ht="9.9" customHeight="1" x14ac:dyDescent="0.3">
      <c r="A210" s="64" t="s">
        <v>718</v>
      </c>
      <c r="B210" s="62" t="s">
        <v>372</v>
      </c>
      <c r="C210" s="63"/>
      <c r="D210" s="63"/>
      <c r="E210" s="63"/>
      <c r="F210" s="63"/>
      <c r="G210" s="65" t="s">
        <v>719</v>
      </c>
      <c r="H210" s="66">
        <v>0</v>
      </c>
      <c r="I210" s="66">
        <v>6581.15</v>
      </c>
      <c r="J210" s="66">
        <v>6073.42</v>
      </c>
      <c r="K210" s="66">
        <v>507.73</v>
      </c>
    </row>
    <row r="211" spans="1:11" ht="9.9" customHeight="1" x14ac:dyDescent="0.3">
      <c r="A211" s="64" t="s">
        <v>720</v>
      </c>
      <c r="B211" s="62" t="s">
        <v>372</v>
      </c>
      <c r="C211" s="63"/>
      <c r="D211" s="63"/>
      <c r="E211" s="63"/>
      <c r="F211" s="63"/>
      <c r="G211" s="65" t="s">
        <v>721</v>
      </c>
      <c r="H211" s="66">
        <v>0</v>
      </c>
      <c r="I211" s="66">
        <v>379.68</v>
      </c>
      <c r="J211" s="66">
        <v>0</v>
      </c>
      <c r="K211" s="66">
        <v>379.68</v>
      </c>
    </row>
    <row r="212" spans="1:11" ht="9.9" customHeight="1" x14ac:dyDescent="0.3">
      <c r="A212" s="64" t="s">
        <v>722</v>
      </c>
      <c r="B212" s="62" t="s">
        <v>372</v>
      </c>
      <c r="C212" s="63"/>
      <c r="D212" s="63"/>
      <c r="E212" s="63"/>
      <c r="F212" s="63"/>
      <c r="G212" s="65" t="s">
        <v>723</v>
      </c>
      <c r="H212" s="66">
        <v>0</v>
      </c>
      <c r="I212" s="66">
        <v>890.49</v>
      </c>
      <c r="J212" s="66">
        <v>0</v>
      </c>
      <c r="K212" s="66">
        <v>890.49</v>
      </c>
    </row>
    <row r="213" spans="1:11" ht="9.9" customHeight="1" x14ac:dyDescent="0.3">
      <c r="A213" s="64" t="s">
        <v>724</v>
      </c>
      <c r="B213" s="62" t="s">
        <v>372</v>
      </c>
      <c r="C213" s="63"/>
      <c r="D213" s="63"/>
      <c r="E213" s="63"/>
      <c r="F213" s="63"/>
      <c r="G213" s="65" t="s">
        <v>725</v>
      </c>
      <c r="H213" s="66">
        <v>0</v>
      </c>
      <c r="I213" s="66">
        <v>269.04000000000002</v>
      </c>
      <c r="J213" s="66">
        <v>0</v>
      </c>
      <c r="K213" s="66">
        <v>269.04000000000002</v>
      </c>
    </row>
    <row r="214" spans="1:11" ht="9.9" customHeight="1" x14ac:dyDescent="0.3">
      <c r="A214" s="64" t="s">
        <v>726</v>
      </c>
      <c r="B214" s="62" t="s">
        <v>372</v>
      </c>
      <c r="C214" s="63"/>
      <c r="D214" s="63"/>
      <c r="E214" s="63"/>
      <c r="F214" s="63"/>
      <c r="G214" s="65" t="s">
        <v>727</v>
      </c>
      <c r="H214" s="66">
        <v>0</v>
      </c>
      <c r="I214" s="66">
        <v>33.630000000000003</v>
      </c>
      <c r="J214" s="66">
        <v>0</v>
      </c>
      <c r="K214" s="66">
        <v>33.630000000000003</v>
      </c>
    </row>
    <row r="215" spans="1:11" ht="9.9" customHeight="1" x14ac:dyDescent="0.3">
      <c r="A215" s="64" t="s">
        <v>728</v>
      </c>
      <c r="B215" s="62" t="s">
        <v>372</v>
      </c>
      <c r="C215" s="63"/>
      <c r="D215" s="63"/>
      <c r="E215" s="63"/>
      <c r="F215" s="63"/>
      <c r="G215" s="65" t="s">
        <v>729</v>
      </c>
      <c r="H215" s="66">
        <v>0</v>
      </c>
      <c r="I215" s="66">
        <v>1.28</v>
      </c>
      <c r="J215" s="66">
        <v>0</v>
      </c>
      <c r="K215" s="66">
        <v>1.28</v>
      </c>
    </row>
    <row r="216" spans="1:11" ht="9.9" customHeight="1" x14ac:dyDescent="0.3">
      <c r="A216" s="64" t="s">
        <v>730</v>
      </c>
      <c r="B216" s="62" t="s">
        <v>372</v>
      </c>
      <c r="C216" s="63"/>
      <c r="D216" s="63"/>
      <c r="E216" s="63"/>
      <c r="F216" s="63"/>
      <c r="G216" s="65" t="s">
        <v>731</v>
      </c>
      <c r="H216" s="66">
        <v>0</v>
      </c>
      <c r="I216" s="66">
        <v>102.3</v>
      </c>
      <c r="J216" s="66">
        <v>0</v>
      </c>
      <c r="K216" s="66">
        <v>102.3</v>
      </c>
    </row>
    <row r="217" spans="1:11" ht="9.9" customHeight="1" x14ac:dyDescent="0.3">
      <c r="A217" s="67" t="s">
        <v>372</v>
      </c>
      <c r="B217" s="62" t="s">
        <v>372</v>
      </c>
      <c r="C217" s="63"/>
      <c r="D217" s="63"/>
      <c r="E217" s="63"/>
      <c r="F217" s="63"/>
      <c r="G217" s="68" t="s">
        <v>372</v>
      </c>
      <c r="H217" s="69"/>
      <c r="I217" s="69"/>
      <c r="J217" s="69"/>
      <c r="K217" s="69"/>
    </row>
    <row r="218" spans="1:11" ht="9.9" customHeight="1" x14ac:dyDescent="0.3">
      <c r="A218" s="57" t="s">
        <v>732</v>
      </c>
      <c r="B218" s="62" t="s">
        <v>372</v>
      </c>
      <c r="C218" s="63"/>
      <c r="D218" s="63"/>
      <c r="E218" s="63"/>
      <c r="F218" s="58" t="s">
        <v>733</v>
      </c>
      <c r="G218" s="59"/>
      <c r="H218" s="60">
        <v>0</v>
      </c>
      <c r="I218" s="60">
        <v>4695.88</v>
      </c>
      <c r="J218" s="60">
        <v>0</v>
      </c>
      <c r="K218" s="60">
        <v>4695.88</v>
      </c>
    </row>
    <row r="219" spans="1:11" ht="9.9" customHeight="1" x14ac:dyDescent="0.3">
      <c r="A219" s="64" t="s">
        <v>734</v>
      </c>
      <c r="B219" s="62" t="s">
        <v>372</v>
      </c>
      <c r="C219" s="63"/>
      <c r="D219" s="63"/>
      <c r="E219" s="63"/>
      <c r="F219" s="63"/>
      <c r="G219" s="65" t="s">
        <v>717</v>
      </c>
      <c r="H219" s="66">
        <v>0</v>
      </c>
      <c r="I219" s="66">
        <v>3587.73</v>
      </c>
      <c r="J219" s="66">
        <v>0</v>
      </c>
      <c r="K219" s="66">
        <v>3587.73</v>
      </c>
    </row>
    <row r="220" spans="1:11" ht="9.9" customHeight="1" x14ac:dyDescent="0.3">
      <c r="A220" s="64" t="s">
        <v>737</v>
      </c>
      <c r="B220" s="62" t="s">
        <v>372</v>
      </c>
      <c r="C220" s="63"/>
      <c r="D220" s="63"/>
      <c r="E220" s="63"/>
      <c r="F220" s="63"/>
      <c r="G220" s="65" t="s">
        <v>723</v>
      </c>
      <c r="H220" s="66">
        <v>0</v>
      </c>
      <c r="I220" s="66">
        <v>717.55</v>
      </c>
      <c r="J220" s="66">
        <v>0</v>
      </c>
      <c r="K220" s="66">
        <v>717.55</v>
      </c>
    </row>
    <row r="221" spans="1:11" ht="9.9" customHeight="1" x14ac:dyDescent="0.3">
      <c r="A221" s="64" t="s">
        <v>738</v>
      </c>
      <c r="B221" s="62" t="s">
        <v>372</v>
      </c>
      <c r="C221" s="63"/>
      <c r="D221" s="63"/>
      <c r="E221" s="63"/>
      <c r="F221" s="63"/>
      <c r="G221" s="65" t="s">
        <v>725</v>
      </c>
      <c r="H221" s="66">
        <v>0</v>
      </c>
      <c r="I221" s="66">
        <v>287.02</v>
      </c>
      <c r="J221" s="66">
        <v>0</v>
      </c>
      <c r="K221" s="66">
        <v>287.02</v>
      </c>
    </row>
    <row r="222" spans="1:11" ht="9.9" customHeight="1" x14ac:dyDescent="0.3">
      <c r="A222" s="64" t="s">
        <v>739</v>
      </c>
      <c r="B222" s="62" t="s">
        <v>372</v>
      </c>
      <c r="C222" s="63"/>
      <c r="D222" s="63"/>
      <c r="E222" s="63"/>
      <c r="F222" s="63"/>
      <c r="G222" s="65" t="s">
        <v>729</v>
      </c>
      <c r="H222" s="66">
        <v>0</v>
      </c>
      <c r="I222" s="66">
        <v>1.28</v>
      </c>
      <c r="J222" s="66">
        <v>0</v>
      </c>
      <c r="K222" s="66">
        <v>1.28</v>
      </c>
    </row>
    <row r="223" spans="1:11" ht="9.9" customHeight="1" x14ac:dyDescent="0.3">
      <c r="A223" s="64" t="s">
        <v>740</v>
      </c>
      <c r="B223" s="62" t="s">
        <v>372</v>
      </c>
      <c r="C223" s="63"/>
      <c r="D223" s="63"/>
      <c r="E223" s="63"/>
      <c r="F223" s="63"/>
      <c r="G223" s="65" t="s">
        <v>731</v>
      </c>
      <c r="H223" s="66">
        <v>0</v>
      </c>
      <c r="I223" s="66">
        <v>102.3</v>
      </c>
      <c r="J223" s="66">
        <v>0</v>
      </c>
      <c r="K223" s="66">
        <v>102.3</v>
      </c>
    </row>
    <row r="224" spans="1:11" ht="9.9" customHeight="1" x14ac:dyDescent="0.3">
      <c r="A224" s="67" t="s">
        <v>372</v>
      </c>
      <c r="B224" s="62" t="s">
        <v>372</v>
      </c>
      <c r="C224" s="63"/>
      <c r="D224" s="63"/>
      <c r="E224" s="63"/>
      <c r="F224" s="63"/>
      <c r="G224" s="68" t="s">
        <v>372</v>
      </c>
      <c r="H224" s="69"/>
      <c r="I224" s="69"/>
      <c r="J224" s="69"/>
      <c r="K224" s="69"/>
    </row>
    <row r="225" spans="1:11" ht="9.9" customHeight="1" x14ac:dyDescent="0.3">
      <c r="A225" s="57" t="s">
        <v>741</v>
      </c>
      <c r="B225" s="62" t="s">
        <v>372</v>
      </c>
      <c r="C225" s="63"/>
      <c r="D225" s="63"/>
      <c r="E225" s="58" t="s">
        <v>742</v>
      </c>
      <c r="F225" s="59"/>
      <c r="G225" s="59"/>
      <c r="H225" s="60">
        <v>0</v>
      </c>
      <c r="I225" s="60">
        <v>945064.5</v>
      </c>
      <c r="J225" s="60">
        <v>497687.22</v>
      </c>
      <c r="K225" s="60">
        <v>447377.28</v>
      </c>
    </row>
    <row r="226" spans="1:11" ht="9.9" customHeight="1" x14ac:dyDescent="0.3">
      <c r="A226" s="57" t="s">
        <v>743</v>
      </c>
      <c r="B226" s="62" t="s">
        <v>372</v>
      </c>
      <c r="C226" s="63"/>
      <c r="D226" s="63"/>
      <c r="E226" s="63"/>
      <c r="F226" s="58" t="s">
        <v>715</v>
      </c>
      <c r="G226" s="59"/>
      <c r="H226" s="60">
        <v>0</v>
      </c>
      <c r="I226" s="60">
        <v>248471.97</v>
      </c>
      <c r="J226" s="60">
        <v>133475.31</v>
      </c>
      <c r="K226" s="60">
        <v>114996.66</v>
      </c>
    </row>
    <row r="227" spans="1:11" ht="9.9" customHeight="1" x14ac:dyDescent="0.3">
      <c r="A227" s="64" t="s">
        <v>744</v>
      </c>
      <c r="B227" s="62" t="s">
        <v>372</v>
      </c>
      <c r="C227" s="63"/>
      <c r="D227" s="63"/>
      <c r="E227" s="63"/>
      <c r="F227" s="63"/>
      <c r="G227" s="65" t="s">
        <v>717</v>
      </c>
      <c r="H227" s="66">
        <v>0</v>
      </c>
      <c r="I227" s="66">
        <v>65091.11</v>
      </c>
      <c r="J227" s="66">
        <v>0</v>
      </c>
      <c r="K227" s="66">
        <v>65091.11</v>
      </c>
    </row>
    <row r="228" spans="1:11" ht="9.9" customHeight="1" x14ac:dyDescent="0.3">
      <c r="A228" s="64" t="s">
        <v>745</v>
      </c>
      <c r="B228" s="62" t="s">
        <v>372</v>
      </c>
      <c r="C228" s="63"/>
      <c r="D228" s="63"/>
      <c r="E228" s="63"/>
      <c r="F228" s="63"/>
      <c r="G228" s="65" t="s">
        <v>719</v>
      </c>
      <c r="H228" s="66">
        <v>0</v>
      </c>
      <c r="I228" s="66">
        <v>140841.29999999999</v>
      </c>
      <c r="J228" s="66">
        <v>131016.05</v>
      </c>
      <c r="K228" s="66">
        <v>9825.25</v>
      </c>
    </row>
    <row r="229" spans="1:11" ht="9.9" customHeight="1" x14ac:dyDescent="0.3">
      <c r="A229" s="64" t="s">
        <v>746</v>
      </c>
      <c r="B229" s="62" t="s">
        <v>372</v>
      </c>
      <c r="C229" s="63"/>
      <c r="D229" s="63"/>
      <c r="E229" s="63"/>
      <c r="F229" s="63"/>
      <c r="G229" s="65" t="s">
        <v>721</v>
      </c>
      <c r="H229" s="66">
        <v>0</v>
      </c>
      <c r="I229" s="66">
        <v>7344.66</v>
      </c>
      <c r="J229" s="66">
        <v>0</v>
      </c>
      <c r="K229" s="66">
        <v>7344.66</v>
      </c>
    </row>
    <row r="230" spans="1:11" ht="9.9" customHeight="1" x14ac:dyDescent="0.3">
      <c r="A230" s="64" t="s">
        <v>749</v>
      </c>
      <c r="B230" s="62" t="s">
        <v>372</v>
      </c>
      <c r="C230" s="63"/>
      <c r="D230" s="63"/>
      <c r="E230" s="63"/>
      <c r="F230" s="63"/>
      <c r="G230" s="65" t="s">
        <v>723</v>
      </c>
      <c r="H230" s="66">
        <v>0</v>
      </c>
      <c r="I230" s="66">
        <v>17235.62</v>
      </c>
      <c r="J230" s="66">
        <v>0</v>
      </c>
      <c r="K230" s="66">
        <v>17235.62</v>
      </c>
    </row>
    <row r="231" spans="1:11" ht="9.9" customHeight="1" x14ac:dyDescent="0.3">
      <c r="A231" s="64" t="s">
        <v>750</v>
      </c>
      <c r="B231" s="62" t="s">
        <v>372</v>
      </c>
      <c r="C231" s="63"/>
      <c r="D231" s="63"/>
      <c r="E231" s="63"/>
      <c r="F231" s="63"/>
      <c r="G231" s="65" t="s">
        <v>725</v>
      </c>
      <c r="H231" s="66">
        <v>0</v>
      </c>
      <c r="I231" s="66">
        <v>5158.1000000000004</v>
      </c>
      <c r="J231" s="66">
        <v>0</v>
      </c>
      <c r="K231" s="66">
        <v>5158.1000000000004</v>
      </c>
    </row>
    <row r="232" spans="1:11" ht="9.9" customHeight="1" x14ac:dyDescent="0.3">
      <c r="A232" s="64" t="s">
        <v>751</v>
      </c>
      <c r="B232" s="62" t="s">
        <v>372</v>
      </c>
      <c r="C232" s="63"/>
      <c r="D232" s="63"/>
      <c r="E232" s="63"/>
      <c r="F232" s="63"/>
      <c r="G232" s="65" t="s">
        <v>727</v>
      </c>
      <c r="H232" s="66">
        <v>0</v>
      </c>
      <c r="I232" s="66">
        <v>650.91</v>
      </c>
      <c r="J232" s="66">
        <v>0</v>
      </c>
      <c r="K232" s="66">
        <v>650.91</v>
      </c>
    </row>
    <row r="233" spans="1:11" ht="9.9" customHeight="1" x14ac:dyDescent="0.3">
      <c r="A233" s="64" t="s">
        <v>752</v>
      </c>
      <c r="B233" s="62" t="s">
        <v>372</v>
      </c>
      <c r="C233" s="63"/>
      <c r="D233" s="63"/>
      <c r="E233" s="63"/>
      <c r="F233" s="63"/>
      <c r="G233" s="65" t="s">
        <v>753</v>
      </c>
      <c r="H233" s="66">
        <v>0</v>
      </c>
      <c r="I233" s="66">
        <v>527.29</v>
      </c>
      <c r="J233" s="66">
        <v>1769.2</v>
      </c>
      <c r="K233" s="66">
        <v>-1241.9100000000001</v>
      </c>
    </row>
    <row r="234" spans="1:11" ht="9.9" customHeight="1" x14ac:dyDescent="0.3">
      <c r="A234" s="64" t="s">
        <v>754</v>
      </c>
      <c r="B234" s="62" t="s">
        <v>372</v>
      </c>
      <c r="C234" s="63"/>
      <c r="D234" s="63"/>
      <c r="E234" s="63"/>
      <c r="F234" s="63"/>
      <c r="G234" s="65" t="s">
        <v>729</v>
      </c>
      <c r="H234" s="66">
        <v>0</v>
      </c>
      <c r="I234" s="66">
        <v>128.1</v>
      </c>
      <c r="J234" s="66">
        <v>0</v>
      </c>
      <c r="K234" s="66">
        <v>128.1</v>
      </c>
    </row>
    <row r="235" spans="1:11" ht="9.9" customHeight="1" x14ac:dyDescent="0.3">
      <c r="A235" s="64" t="s">
        <v>755</v>
      </c>
      <c r="B235" s="62" t="s">
        <v>372</v>
      </c>
      <c r="C235" s="63"/>
      <c r="D235" s="63"/>
      <c r="E235" s="63"/>
      <c r="F235" s="63"/>
      <c r="G235" s="65" t="s">
        <v>731</v>
      </c>
      <c r="H235" s="66">
        <v>0</v>
      </c>
      <c r="I235" s="66">
        <v>8862</v>
      </c>
      <c r="J235" s="66">
        <v>0</v>
      </c>
      <c r="K235" s="66">
        <v>8862</v>
      </c>
    </row>
    <row r="236" spans="1:11" ht="9.9" customHeight="1" x14ac:dyDescent="0.3">
      <c r="A236" s="64" t="s">
        <v>756</v>
      </c>
      <c r="B236" s="62" t="s">
        <v>372</v>
      </c>
      <c r="C236" s="63"/>
      <c r="D236" s="63"/>
      <c r="E236" s="63"/>
      <c r="F236" s="63"/>
      <c r="G236" s="65" t="s">
        <v>757</v>
      </c>
      <c r="H236" s="66">
        <v>0</v>
      </c>
      <c r="I236" s="66">
        <v>2358.88</v>
      </c>
      <c r="J236" s="66">
        <v>690.06</v>
      </c>
      <c r="K236" s="66">
        <v>1668.82</v>
      </c>
    </row>
    <row r="237" spans="1:11" ht="9.9" customHeight="1" x14ac:dyDescent="0.3">
      <c r="A237" s="64" t="s">
        <v>758</v>
      </c>
      <c r="B237" s="62" t="s">
        <v>372</v>
      </c>
      <c r="C237" s="63"/>
      <c r="D237" s="63"/>
      <c r="E237" s="63"/>
      <c r="F237" s="63"/>
      <c r="G237" s="65" t="s">
        <v>759</v>
      </c>
      <c r="H237" s="66">
        <v>0</v>
      </c>
      <c r="I237" s="66">
        <v>274</v>
      </c>
      <c r="J237" s="66">
        <v>0</v>
      </c>
      <c r="K237" s="66">
        <v>274</v>
      </c>
    </row>
    <row r="238" spans="1:11" ht="9.9" customHeight="1" x14ac:dyDescent="0.3">
      <c r="A238" s="67" t="s">
        <v>372</v>
      </c>
      <c r="B238" s="62" t="s">
        <v>372</v>
      </c>
      <c r="C238" s="63"/>
      <c r="D238" s="63"/>
      <c r="E238" s="63"/>
      <c r="F238" s="63"/>
      <c r="G238" s="68" t="s">
        <v>372</v>
      </c>
      <c r="H238" s="69"/>
      <c r="I238" s="69"/>
      <c r="J238" s="69"/>
      <c r="K238" s="69"/>
    </row>
    <row r="239" spans="1:11" ht="9.9" customHeight="1" x14ac:dyDescent="0.3">
      <c r="A239" s="57" t="s">
        <v>760</v>
      </c>
      <c r="B239" s="62" t="s">
        <v>372</v>
      </c>
      <c r="C239" s="63"/>
      <c r="D239" s="63"/>
      <c r="E239" s="63"/>
      <c r="F239" s="58" t="s">
        <v>733</v>
      </c>
      <c r="G239" s="59"/>
      <c r="H239" s="60">
        <v>0</v>
      </c>
      <c r="I239" s="60">
        <v>696592.53</v>
      </c>
      <c r="J239" s="60">
        <v>364211.91</v>
      </c>
      <c r="K239" s="60">
        <v>332380.62</v>
      </c>
    </row>
    <row r="240" spans="1:11" ht="9.9" customHeight="1" x14ac:dyDescent="0.3">
      <c r="A240" s="64" t="s">
        <v>761</v>
      </c>
      <c r="B240" s="62" t="s">
        <v>372</v>
      </c>
      <c r="C240" s="63"/>
      <c r="D240" s="63"/>
      <c r="E240" s="63"/>
      <c r="F240" s="63"/>
      <c r="G240" s="65" t="s">
        <v>717</v>
      </c>
      <c r="H240" s="66">
        <v>0</v>
      </c>
      <c r="I240" s="66">
        <v>175078.56</v>
      </c>
      <c r="J240" s="66">
        <v>0</v>
      </c>
      <c r="K240" s="66">
        <v>175078.56</v>
      </c>
    </row>
    <row r="241" spans="1:11" ht="9.9" customHeight="1" x14ac:dyDescent="0.3">
      <c r="A241" s="64" t="s">
        <v>762</v>
      </c>
      <c r="B241" s="62" t="s">
        <v>372</v>
      </c>
      <c r="C241" s="63"/>
      <c r="D241" s="63"/>
      <c r="E241" s="63"/>
      <c r="F241" s="63"/>
      <c r="G241" s="65" t="s">
        <v>719</v>
      </c>
      <c r="H241" s="66">
        <v>0</v>
      </c>
      <c r="I241" s="66">
        <v>378334.79</v>
      </c>
      <c r="J241" s="66">
        <v>347683.59</v>
      </c>
      <c r="K241" s="66">
        <v>30651.200000000001</v>
      </c>
    </row>
    <row r="242" spans="1:11" ht="9.9" customHeight="1" x14ac:dyDescent="0.3">
      <c r="A242" s="64" t="s">
        <v>763</v>
      </c>
      <c r="B242" s="62" t="s">
        <v>372</v>
      </c>
      <c r="C242" s="63"/>
      <c r="D242" s="63"/>
      <c r="E242" s="63"/>
      <c r="F242" s="63"/>
      <c r="G242" s="65" t="s">
        <v>721</v>
      </c>
      <c r="H242" s="66">
        <v>0</v>
      </c>
      <c r="I242" s="66">
        <v>20825.66</v>
      </c>
      <c r="J242" s="66">
        <v>0</v>
      </c>
      <c r="K242" s="66">
        <v>20825.66</v>
      </c>
    </row>
    <row r="243" spans="1:11" ht="9.9" customHeight="1" x14ac:dyDescent="0.3">
      <c r="A243" s="64" t="s">
        <v>767</v>
      </c>
      <c r="B243" s="62" t="s">
        <v>372</v>
      </c>
      <c r="C243" s="63"/>
      <c r="D243" s="63"/>
      <c r="E243" s="63"/>
      <c r="F243" s="63"/>
      <c r="G243" s="65" t="s">
        <v>723</v>
      </c>
      <c r="H243" s="66">
        <v>0</v>
      </c>
      <c r="I243" s="66">
        <v>48287.22</v>
      </c>
      <c r="J243" s="66">
        <v>0</v>
      </c>
      <c r="K243" s="66">
        <v>48287.22</v>
      </c>
    </row>
    <row r="244" spans="1:11" ht="9.9" customHeight="1" x14ac:dyDescent="0.3">
      <c r="A244" s="64" t="s">
        <v>768</v>
      </c>
      <c r="B244" s="62" t="s">
        <v>372</v>
      </c>
      <c r="C244" s="63"/>
      <c r="D244" s="63"/>
      <c r="E244" s="63"/>
      <c r="F244" s="63"/>
      <c r="G244" s="65" t="s">
        <v>725</v>
      </c>
      <c r="H244" s="66">
        <v>0</v>
      </c>
      <c r="I244" s="66">
        <v>14916.98</v>
      </c>
      <c r="J244" s="66">
        <v>0.03</v>
      </c>
      <c r="K244" s="66">
        <v>14916.95</v>
      </c>
    </row>
    <row r="245" spans="1:11" ht="9.9" customHeight="1" x14ac:dyDescent="0.3">
      <c r="A245" s="64" t="s">
        <v>769</v>
      </c>
      <c r="B245" s="62" t="s">
        <v>372</v>
      </c>
      <c r="C245" s="63"/>
      <c r="D245" s="63"/>
      <c r="E245" s="63"/>
      <c r="F245" s="63"/>
      <c r="G245" s="65" t="s">
        <v>727</v>
      </c>
      <c r="H245" s="66">
        <v>0</v>
      </c>
      <c r="I245" s="66">
        <v>1868.74</v>
      </c>
      <c r="J245" s="66">
        <v>0</v>
      </c>
      <c r="K245" s="66">
        <v>1868.74</v>
      </c>
    </row>
    <row r="246" spans="1:11" ht="9.9" customHeight="1" x14ac:dyDescent="0.3">
      <c r="A246" s="64" t="s">
        <v>770</v>
      </c>
      <c r="B246" s="62" t="s">
        <v>372</v>
      </c>
      <c r="C246" s="63"/>
      <c r="D246" s="63"/>
      <c r="E246" s="63"/>
      <c r="F246" s="63"/>
      <c r="G246" s="65" t="s">
        <v>753</v>
      </c>
      <c r="H246" s="66">
        <v>0</v>
      </c>
      <c r="I246" s="66">
        <v>2017.19</v>
      </c>
      <c r="J246" s="66">
        <v>10879.07</v>
      </c>
      <c r="K246" s="66">
        <v>-8861.8799999999992</v>
      </c>
    </row>
    <row r="247" spans="1:11" ht="9.9" customHeight="1" x14ac:dyDescent="0.3">
      <c r="A247" s="64" t="s">
        <v>771</v>
      </c>
      <c r="B247" s="62" t="s">
        <v>372</v>
      </c>
      <c r="C247" s="63"/>
      <c r="D247" s="63"/>
      <c r="E247" s="63"/>
      <c r="F247" s="63"/>
      <c r="G247" s="65" t="s">
        <v>729</v>
      </c>
      <c r="H247" s="66">
        <v>0</v>
      </c>
      <c r="I247" s="66">
        <v>522.97</v>
      </c>
      <c r="J247" s="66">
        <v>2.0299999999999998</v>
      </c>
      <c r="K247" s="66">
        <v>520.94000000000005</v>
      </c>
    </row>
    <row r="248" spans="1:11" ht="9.9" customHeight="1" x14ac:dyDescent="0.3">
      <c r="A248" s="64" t="s">
        <v>772</v>
      </c>
      <c r="B248" s="62" t="s">
        <v>372</v>
      </c>
      <c r="C248" s="63"/>
      <c r="D248" s="63"/>
      <c r="E248" s="63"/>
      <c r="F248" s="63"/>
      <c r="G248" s="65" t="s">
        <v>731</v>
      </c>
      <c r="H248" s="66">
        <v>0</v>
      </c>
      <c r="I248" s="66">
        <v>38236.050000000003</v>
      </c>
      <c r="J248" s="66">
        <v>0</v>
      </c>
      <c r="K248" s="66">
        <v>38236.050000000003</v>
      </c>
    </row>
    <row r="249" spans="1:11" ht="9.9" customHeight="1" x14ac:dyDescent="0.3">
      <c r="A249" s="64" t="s">
        <v>773</v>
      </c>
      <c r="B249" s="62" t="s">
        <v>372</v>
      </c>
      <c r="C249" s="63"/>
      <c r="D249" s="63"/>
      <c r="E249" s="63"/>
      <c r="F249" s="63"/>
      <c r="G249" s="65" t="s">
        <v>757</v>
      </c>
      <c r="H249" s="66">
        <v>0</v>
      </c>
      <c r="I249" s="66">
        <v>16230.37</v>
      </c>
      <c r="J249" s="66">
        <v>5647.19</v>
      </c>
      <c r="K249" s="66">
        <v>10583.18</v>
      </c>
    </row>
    <row r="250" spans="1:11" ht="9.9" customHeight="1" x14ac:dyDescent="0.3">
      <c r="A250" s="64" t="s">
        <v>774</v>
      </c>
      <c r="B250" s="62" t="s">
        <v>372</v>
      </c>
      <c r="C250" s="63"/>
      <c r="D250" s="63"/>
      <c r="E250" s="63"/>
      <c r="F250" s="63"/>
      <c r="G250" s="65" t="s">
        <v>759</v>
      </c>
      <c r="H250" s="66">
        <v>0</v>
      </c>
      <c r="I250" s="66">
        <v>274</v>
      </c>
      <c r="J250" s="66">
        <v>0</v>
      </c>
      <c r="K250" s="66">
        <v>274</v>
      </c>
    </row>
    <row r="251" spans="1:11" ht="9.9" customHeight="1" x14ac:dyDescent="0.3">
      <c r="A251" s="67" t="s">
        <v>372</v>
      </c>
      <c r="B251" s="62" t="s">
        <v>372</v>
      </c>
      <c r="C251" s="63"/>
      <c r="D251" s="63"/>
      <c r="E251" s="63"/>
      <c r="F251" s="63"/>
      <c r="G251" s="68" t="s">
        <v>372</v>
      </c>
      <c r="H251" s="69"/>
      <c r="I251" s="69"/>
      <c r="J251" s="69"/>
      <c r="K251" s="69"/>
    </row>
    <row r="252" spans="1:11" ht="9.9" customHeight="1" x14ac:dyDescent="0.3">
      <c r="A252" s="57" t="s">
        <v>775</v>
      </c>
      <c r="B252" s="62" t="s">
        <v>372</v>
      </c>
      <c r="C252" s="63"/>
      <c r="D252" s="63"/>
      <c r="E252" s="58" t="s">
        <v>776</v>
      </c>
      <c r="F252" s="59"/>
      <c r="G252" s="59"/>
      <c r="H252" s="60">
        <v>0</v>
      </c>
      <c r="I252" s="60">
        <v>63769.37</v>
      </c>
      <c r="J252" s="60">
        <v>1412.36</v>
      </c>
      <c r="K252" s="60">
        <v>62357.01</v>
      </c>
    </row>
    <row r="253" spans="1:11" ht="9.9" customHeight="1" x14ac:dyDescent="0.3">
      <c r="A253" s="57" t="s">
        <v>782</v>
      </c>
      <c r="B253" s="62" t="s">
        <v>372</v>
      </c>
      <c r="C253" s="63"/>
      <c r="D253" s="63"/>
      <c r="E253" s="63"/>
      <c r="F253" s="58" t="s">
        <v>733</v>
      </c>
      <c r="G253" s="59"/>
      <c r="H253" s="60">
        <v>0</v>
      </c>
      <c r="I253" s="60">
        <v>63769.37</v>
      </c>
      <c r="J253" s="60">
        <v>1412.36</v>
      </c>
      <c r="K253" s="60">
        <v>62357.01</v>
      </c>
    </row>
    <row r="254" spans="1:11" ht="9.9" customHeight="1" x14ac:dyDescent="0.3">
      <c r="A254" s="64" t="s">
        <v>783</v>
      </c>
      <c r="B254" s="62" t="s">
        <v>372</v>
      </c>
      <c r="C254" s="63"/>
      <c r="D254" s="63"/>
      <c r="E254" s="63"/>
      <c r="F254" s="63"/>
      <c r="G254" s="65" t="s">
        <v>729</v>
      </c>
      <c r="H254" s="66">
        <v>0</v>
      </c>
      <c r="I254" s="66">
        <v>597.80999999999995</v>
      </c>
      <c r="J254" s="66">
        <v>0</v>
      </c>
      <c r="K254" s="66">
        <v>597.80999999999995</v>
      </c>
    </row>
    <row r="255" spans="1:11" ht="9.9" customHeight="1" x14ac:dyDescent="0.3">
      <c r="A255" s="64" t="s">
        <v>784</v>
      </c>
      <c r="B255" s="62" t="s">
        <v>372</v>
      </c>
      <c r="C255" s="63"/>
      <c r="D255" s="63"/>
      <c r="E255" s="63"/>
      <c r="F255" s="63"/>
      <c r="G255" s="65" t="s">
        <v>757</v>
      </c>
      <c r="H255" s="66">
        <v>0</v>
      </c>
      <c r="I255" s="66">
        <v>13825.87</v>
      </c>
      <c r="J255" s="66">
        <v>1105.7</v>
      </c>
      <c r="K255" s="66">
        <v>12720.17</v>
      </c>
    </row>
    <row r="256" spans="1:11" ht="9.9" customHeight="1" x14ac:dyDescent="0.3">
      <c r="A256" s="64" t="s">
        <v>785</v>
      </c>
      <c r="B256" s="62" t="s">
        <v>372</v>
      </c>
      <c r="C256" s="63"/>
      <c r="D256" s="63"/>
      <c r="E256" s="63"/>
      <c r="F256" s="63"/>
      <c r="G256" s="65" t="s">
        <v>781</v>
      </c>
      <c r="H256" s="66">
        <v>0</v>
      </c>
      <c r="I256" s="66">
        <v>49345.69</v>
      </c>
      <c r="J256" s="66">
        <v>306.66000000000003</v>
      </c>
      <c r="K256" s="66">
        <v>49039.03</v>
      </c>
    </row>
    <row r="257" spans="1:11" ht="9.9" customHeight="1" x14ac:dyDescent="0.3">
      <c r="A257" s="57" t="s">
        <v>372</v>
      </c>
      <c r="B257" s="62" t="s">
        <v>372</v>
      </c>
      <c r="C257" s="63"/>
      <c r="D257" s="63"/>
      <c r="E257" s="58" t="s">
        <v>372</v>
      </c>
      <c r="F257" s="59"/>
      <c r="G257" s="59"/>
      <c r="H257" s="70"/>
      <c r="I257" s="70"/>
      <c r="J257" s="70"/>
      <c r="K257" s="70"/>
    </row>
    <row r="258" spans="1:11" ht="9.9" customHeight="1" x14ac:dyDescent="0.3">
      <c r="A258" s="57" t="s">
        <v>786</v>
      </c>
      <c r="B258" s="62" t="s">
        <v>372</v>
      </c>
      <c r="C258" s="63"/>
      <c r="D258" s="58" t="s">
        <v>787</v>
      </c>
      <c r="E258" s="59"/>
      <c r="F258" s="59"/>
      <c r="G258" s="59"/>
      <c r="H258" s="60">
        <v>0</v>
      </c>
      <c r="I258" s="60">
        <v>400945.8</v>
      </c>
      <c r="J258" s="60">
        <v>0</v>
      </c>
      <c r="K258" s="60">
        <v>400945.8</v>
      </c>
    </row>
    <row r="259" spans="1:11" ht="9.9" customHeight="1" x14ac:dyDescent="0.3">
      <c r="A259" s="57" t="s">
        <v>788</v>
      </c>
      <c r="B259" s="62" t="s">
        <v>372</v>
      </c>
      <c r="C259" s="63"/>
      <c r="D259" s="63"/>
      <c r="E259" s="58" t="s">
        <v>787</v>
      </c>
      <c r="F259" s="59"/>
      <c r="G259" s="59"/>
      <c r="H259" s="60">
        <v>0</v>
      </c>
      <c r="I259" s="60">
        <v>400945.8</v>
      </c>
      <c r="J259" s="60">
        <v>0</v>
      </c>
      <c r="K259" s="60">
        <v>400945.8</v>
      </c>
    </row>
    <row r="260" spans="1:11" ht="9.9" customHeight="1" x14ac:dyDescent="0.3">
      <c r="A260" s="57" t="s">
        <v>789</v>
      </c>
      <c r="B260" s="62" t="s">
        <v>372</v>
      </c>
      <c r="C260" s="63"/>
      <c r="D260" s="63"/>
      <c r="E260" s="63"/>
      <c r="F260" s="58" t="s">
        <v>787</v>
      </c>
      <c r="G260" s="59"/>
      <c r="H260" s="60">
        <v>0</v>
      </c>
      <c r="I260" s="60">
        <v>400945.8</v>
      </c>
      <c r="J260" s="60">
        <v>0</v>
      </c>
      <c r="K260" s="60">
        <v>400945.8</v>
      </c>
    </row>
    <row r="261" spans="1:11" ht="9.9" customHeight="1" x14ac:dyDescent="0.3">
      <c r="A261" s="64" t="s">
        <v>796</v>
      </c>
      <c r="B261" s="62" t="s">
        <v>372</v>
      </c>
      <c r="C261" s="63"/>
      <c r="D261" s="63"/>
      <c r="E261" s="63"/>
      <c r="F261" s="63"/>
      <c r="G261" s="65" t="s">
        <v>797</v>
      </c>
      <c r="H261" s="66">
        <v>0</v>
      </c>
      <c r="I261" s="66">
        <v>5268.46</v>
      </c>
      <c r="J261" s="66">
        <v>0</v>
      </c>
      <c r="K261" s="66">
        <v>5268.46</v>
      </c>
    </row>
    <row r="262" spans="1:11" ht="9.9" customHeight="1" x14ac:dyDescent="0.3">
      <c r="A262" s="64" t="s">
        <v>798</v>
      </c>
      <c r="B262" s="62" t="s">
        <v>372</v>
      </c>
      <c r="C262" s="63"/>
      <c r="D262" s="63"/>
      <c r="E262" s="63"/>
      <c r="F262" s="63"/>
      <c r="G262" s="65" t="s">
        <v>799</v>
      </c>
      <c r="H262" s="66">
        <v>0</v>
      </c>
      <c r="I262" s="66">
        <v>53409.62</v>
      </c>
      <c r="J262" s="66">
        <v>0</v>
      </c>
      <c r="K262" s="66">
        <v>53409.62</v>
      </c>
    </row>
    <row r="263" spans="1:11" ht="18.899999999999999" customHeight="1" x14ac:dyDescent="0.3">
      <c r="A263" s="64" t="s">
        <v>800</v>
      </c>
      <c r="B263" s="62" t="s">
        <v>372</v>
      </c>
      <c r="C263" s="63"/>
      <c r="D263" s="63"/>
      <c r="E263" s="63"/>
      <c r="F263" s="63"/>
      <c r="G263" s="65" t="s">
        <v>801</v>
      </c>
      <c r="H263" s="66">
        <v>0</v>
      </c>
      <c r="I263" s="66">
        <v>290536.83</v>
      </c>
      <c r="J263" s="66">
        <v>0</v>
      </c>
      <c r="K263" s="66">
        <v>290536.83</v>
      </c>
    </row>
    <row r="264" spans="1:11" ht="9.9" customHeight="1" x14ac:dyDescent="0.3">
      <c r="A264" s="64" t="s">
        <v>802</v>
      </c>
      <c r="B264" s="62" t="s">
        <v>372</v>
      </c>
      <c r="C264" s="63"/>
      <c r="D264" s="63"/>
      <c r="E264" s="63"/>
      <c r="F264" s="63"/>
      <c r="G264" s="65" t="s">
        <v>803</v>
      </c>
      <c r="H264" s="66">
        <v>0</v>
      </c>
      <c r="I264" s="66">
        <v>43521.26</v>
      </c>
      <c r="J264" s="66">
        <v>0</v>
      </c>
      <c r="K264" s="66">
        <v>43521.26</v>
      </c>
    </row>
    <row r="265" spans="1:11" ht="9.9" customHeight="1" x14ac:dyDescent="0.3">
      <c r="A265" s="64" t="s">
        <v>804</v>
      </c>
      <c r="B265" s="62" t="s">
        <v>372</v>
      </c>
      <c r="C265" s="63"/>
      <c r="D265" s="63"/>
      <c r="E265" s="63"/>
      <c r="F265" s="63"/>
      <c r="G265" s="65" t="s">
        <v>805</v>
      </c>
      <c r="H265" s="66">
        <v>0</v>
      </c>
      <c r="I265" s="66">
        <v>1558.25</v>
      </c>
      <c r="J265" s="66">
        <v>0</v>
      </c>
      <c r="K265" s="66">
        <v>1558.25</v>
      </c>
    </row>
    <row r="266" spans="1:11" ht="9.9" customHeight="1" x14ac:dyDescent="0.3">
      <c r="A266" s="64" t="s">
        <v>806</v>
      </c>
      <c r="B266" s="62" t="s">
        <v>372</v>
      </c>
      <c r="C266" s="63"/>
      <c r="D266" s="63"/>
      <c r="E266" s="63"/>
      <c r="F266" s="63"/>
      <c r="G266" s="65" t="s">
        <v>807</v>
      </c>
      <c r="H266" s="66">
        <v>0</v>
      </c>
      <c r="I266" s="66">
        <v>6651.38</v>
      </c>
      <c r="J266" s="66">
        <v>0</v>
      </c>
      <c r="K266" s="66">
        <v>6651.38</v>
      </c>
    </row>
    <row r="267" spans="1:11" ht="9.9" customHeight="1" x14ac:dyDescent="0.3">
      <c r="A267" s="67" t="s">
        <v>372</v>
      </c>
      <c r="B267" s="62" t="s">
        <v>372</v>
      </c>
      <c r="C267" s="63"/>
      <c r="D267" s="63"/>
      <c r="E267" s="63"/>
      <c r="F267" s="63"/>
      <c r="G267" s="68" t="s">
        <v>372</v>
      </c>
      <c r="H267" s="69"/>
      <c r="I267" s="69"/>
      <c r="J267" s="69"/>
      <c r="K267" s="69"/>
    </row>
    <row r="268" spans="1:11" ht="9.9" customHeight="1" x14ac:dyDescent="0.3">
      <c r="A268" s="57" t="s">
        <v>808</v>
      </c>
      <c r="B268" s="61" t="s">
        <v>372</v>
      </c>
      <c r="C268" s="58" t="s">
        <v>809</v>
      </c>
      <c r="D268" s="59"/>
      <c r="E268" s="59"/>
      <c r="F268" s="59"/>
      <c r="G268" s="59"/>
      <c r="H268" s="60">
        <v>0</v>
      </c>
      <c r="I268" s="60">
        <v>72069.02</v>
      </c>
      <c r="J268" s="60">
        <v>0</v>
      </c>
      <c r="K268" s="60">
        <v>72069.02</v>
      </c>
    </row>
    <row r="269" spans="1:11" ht="9.9" customHeight="1" x14ac:dyDescent="0.3">
      <c r="A269" s="57" t="s">
        <v>810</v>
      </c>
      <c r="B269" s="62" t="s">
        <v>372</v>
      </c>
      <c r="C269" s="63"/>
      <c r="D269" s="58" t="s">
        <v>809</v>
      </c>
      <c r="E269" s="59"/>
      <c r="F269" s="59"/>
      <c r="G269" s="59"/>
      <c r="H269" s="60">
        <v>0</v>
      </c>
      <c r="I269" s="60">
        <v>72069.02</v>
      </c>
      <c r="J269" s="60">
        <v>0</v>
      </c>
      <c r="K269" s="60">
        <v>72069.02</v>
      </c>
    </row>
    <row r="270" spans="1:11" ht="9.9" customHeight="1" x14ac:dyDescent="0.3">
      <c r="A270" s="57" t="s">
        <v>811</v>
      </c>
      <c r="B270" s="62" t="s">
        <v>372</v>
      </c>
      <c r="C270" s="63"/>
      <c r="D270" s="63"/>
      <c r="E270" s="58" t="s">
        <v>809</v>
      </c>
      <c r="F270" s="59"/>
      <c r="G270" s="59"/>
      <c r="H270" s="60">
        <v>0</v>
      </c>
      <c r="I270" s="60">
        <v>72069.02</v>
      </c>
      <c r="J270" s="60">
        <v>0</v>
      </c>
      <c r="K270" s="60">
        <v>72069.02</v>
      </c>
    </row>
    <row r="271" spans="1:11" ht="9.9" customHeight="1" x14ac:dyDescent="0.3">
      <c r="A271" s="57" t="s">
        <v>816</v>
      </c>
      <c r="B271" s="62" t="s">
        <v>372</v>
      </c>
      <c r="C271" s="63"/>
      <c r="D271" s="63"/>
      <c r="E271" s="63"/>
      <c r="F271" s="58" t="s">
        <v>817</v>
      </c>
      <c r="G271" s="59"/>
      <c r="H271" s="60">
        <v>0</v>
      </c>
      <c r="I271" s="60">
        <v>44691.77</v>
      </c>
      <c r="J271" s="60">
        <v>0</v>
      </c>
      <c r="K271" s="60">
        <v>44691.77</v>
      </c>
    </row>
    <row r="272" spans="1:11" ht="9.9" customHeight="1" x14ac:dyDescent="0.3">
      <c r="A272" s="64" t="s">
        <v>818</v>
      </c>
      <c r="B272" s="62" t="s">
        <v>372</v>
      </c>
      <c r="C272" s="63"/>
      <c r="D272" s="63"/>
      <c r="E272" s="63"/>
      <c r="F272" s="63"/>
      <c r="G272" s="65" t="s">
        <v>819</v>
      </c>
      <c r="H272" s="66">
        <v>0</v>
      </c>
      <c r="I272" s="66">
        <v>16998.96</v>
      </c>
      <c r="J272" s="66">
        <v>0</v>
      </c>
      <c r="K272" s="66">
        <v>16998.96</v>
      </c>
    </row>
    <row r="273" spans="1:11" ht="9.9" customHeight="1" x14ac:dyDescent="0.3">
      <c r="A273" s="64" t="s">
        <v>820</v>
      </c>
      <c r="B273" s="62" t="s">
        <v>372</v>
      </c>
      <c r="C273" s="63"/>
      <c r="D273" s="63"/>
      <c r="E273" s="63"/>
      <c r="F273" s="63"/>
      <c r="G273" s="65" t="s">
        <v>821</v>
      </c>
      <c r="H273" s="66">
        <v>0</v>
      </c>
      <c r="I273" s="66">
        <v>6813.45</v>
      </c>
      <c r="J273" s="66">
        <v>0</v>
      </c>
      <c r="K273" s="66">
        <v>6813.45</v>
      </c>
    </row>
    <row r="274" spans="1:11" ht="9.9" customHeight="1" x14ac:dyDescent="0.3">
      <c r="A274" s="64" t="s">
        <v>822</v>
      </c>
      <c r="B274" s="62" t="s">
        <v>372</v>
      </c>
      <c r="C274" s="63"/>
      <c r="D274" s="63"/>
      <c r="E274" s="63"/>
      <c r="F274" s="63"/>
      <c r="G274" s="65" t="s">
        <v>823</v>
      </c>
      <c r="H274" s="66">
        <v>0</v>
      </c>
      <c r="I274" s="66">
        <v>17795.32</v>
      </c>
      <c r="J274" s="66">
        <v>0</v>
      </c>
      <c r="K274" s="66">
        <v>17795.32</v>
      </c>
    </row>
    <row r="275" spans="1:11" ht="9.9" customHeight="1" x14ac:dyDescent="0.3">
      <c r="A275" s="64" t="s">
        <v>824</v>
      </c>
      <c r="B275" s="62" t="s">
        <v>372</v>
      </c>
      <c r="C275" s="63"/>
      <c r="D275" s="63"/>
      <c r="E275" s="63"/>
      <c r="F275" s="63"/>
      <c r="G275" s="65" t="s">
        <v>825</v>
      </c>
      <c r="H275" s="66">
        <v>0</v>
      </c>
      <c r="I275" s="66">
        <v>3084.04</v>
      </c>
      <c r="J275" s="66">
        <v>0</v>
      </c>
      <c r="K275" s="66">
        <v>3084.04</v>
      </c>
    </row>
    <row r="276" spans="1:11" ht="9.9" customHeight="1" x14ac:dyDescent="0.3">
      <c r="A276" s="67" t="s">
        <v>372</v>
      </c>
      <c r="B276" s="62" t="s">
        <v>372</v>
      </c>
      <c r="C276" s="63"/>
      <c r="D276" s="63"/>
      <c r="E276" s="63"/>
      <c r="F276" s="63"/>
      <c r="G276" s="68" t="s">
        <v>372</v>
      </c>
      <c r="H276" s="69"/>
      <c r="I276" s="69"/>
      <c r="J276" s="69"/>
      <c r="K276" s="69"/>
    </row>
    <row r="277" spans="1:11" ht="9.9" customHeight="1" x14ac:dyDescent="0.3">
      <c r="A277" s="57" t="s">
        <v>826</v>
      </c>
      <c r="B277" s="62" t="s">
        <v>372</v>
      </c>
      <c r="C277" s="63"/>
      <c r="D277" s="63"/>
      <c r="E277" s="63"/>
      <c r="F277" s="58" t="s">
        <v>827</v>
      </c>
      <c r="G277" s="59"/>
      <c r="H277" s="60">
        <v>0</v>
      </c>
      <c r="I277" s="60">
        <v>160</v>
      </c>
      <c r="J277" s="60">
        <v>0</v>
      </c>
      <c r="K277" s="60">
        <v>160</v>
      </c>
    </row>
    <row r="278" spans="1:11" ht="9.9" customHeight="1" x14ac:dyDescent="0.3">
      <c r="A278" s="64" t="s">
        <v>828</v>
      </c>
      <c r="B278" s="62" t="s">
        <v>372</v>
      </c>
      <c r="C278" s="63"/>
      <c r="D278" s="63"/>
      <c r="E278" s="63"/>
      <c r="F278" s="63"/>
      <c r="G278" s="65" t="s">
        <v>829</v>
      </c>
      <c r="H278" s="66">
        <v>0</v>
      </c>
      <c r="I278" s="66">
        <v>160</v>
      </c>
      <c r="J278" s="66">
        <v>0</v>
      </c>
      <c r="K278" s="66">
        <v>160</v>
      </c>
    </row>
    <row r="279" spans="1:11" ht="9.9" customHeight="1" x14ac:dyDescent="0.3">
      <c r="A279" s="67" t="s">
        <v>372</v>
      </c>
      <c r="B279" s="62" t="s">
        <v>372</v>
      </c>
      <c r="C279" s="63"/>
      <c r="D279" s="63"/>
      <c r="E279" s="63"/>
      <c r="F279" s="63"/>
      <c r="G279" s="68" t="s">
        <v>372</v>
      </c>
      <c r="H279" s="69"/>
      <c r="I279" s="69"/>
      <c r="J279" s="69"/>
      <c r="K279" s="69"/>
    </row>
    <row r="280" spans="1:11" ht="9.9" customHeight="1" x14ac:dyDescent="0.3">
      <c r="A280" s="57" t="s">
        <v>840</v>
      </c>
      <c r="B280" s="62" t="s">
        <v>372</v>
      </c>
      <c r="C280" s="63"/>
      <c r="D280" s="63"/>
      <c r="E280" s="63"/>
      <c r="F280" s="58" t="s">
        <v>841</v>
      </c>
      <c r="G280" s="59"/>
      <c r="H280" s="60">
        <v>0</v>
      </c>
      <c r="I280" s="60">
        <v>15536.65</v>
      </c>
      <c r="J280" s="60">
        <v>0</v>
      </c>
      <c r="K280" s="60">
        <v>15536.65</v>
      </c>
    </row>
    <row r="281" spans="1:11" ht="9.9" customHeight="1" x14ac:dyDescent="0.3">
      <c r="A281" s="64" t="s">
        <v>842</v>
      </c>
      <c r="B281" s="62" t="s">
        <v>372</v>
      </c>
      <c r="C281" s="63"/>
      <c r="D281" s="63"/>
      <c r="E281" s="63"/>
      <c r="F281" s="63"/>
      <c r="G281" s="65" t="s">
        <v>843</v>
      </c>
      <c r="H281" s="66">
        <v>0</v>
      </c>
      <c r="I281" s="66">
        <v>6893.93</v>
      </c>
      <c r="J281" s="66">
        <v>0</v>
      </c>
      <c r="K281" s="66">
        <v>6893.93</v>
      </c>
    </row>
    <row r="282" spans="1:11" ht="9.9" customHeight="1" x14ac:dyDescent="0.3">
      <c r="A282" s="64" t="s">
        <v>844</v>
      </c>
      <c r="B282" s="62" t="s">
        <v>372</v>
      </c>
      <c r="C282" s="63"/>
      <c r="D282" s="63"/>
      <c r="E282" s="63"/>
      <c r="F282" s="63"/>
      <c r="G282" s="65" t="s">
        <v>845</v>
      </c>
      <c r="H282" s="66">
        <v>0</v>
      </c>
      <c r="I282" s="66">
        <v>2608.8200000000002</v>
      </c>
      <c r="J282" s="66">
        <v>0</v>
      </c>
      <c r="K282" s="66">
        <v>2608.8200000000002</v>
      </c>
    </row>
    <row r="283" spans="1:11" ht="9.9" customHeight="1" x14ac:dyDescent="0.3">
      <c r="A283" s="64" t="s">
        <v>846</v>
      </c>
      <c r="B283" s="62" t="s">
        <v>372</v>
      </c>
      <c r="C283" s="63"/>
      <c r="D283" s="63"/>
      <c r="E283" s="63"/>
      <c r="F283" s="63"/>
      <c r="G283" s="65" t="s">
        <v>847</v>
      </c>
      <c r="H283" s="66">
        <v>0</v>
      </c>
      <c r="I283" s="66">
        <v>5684.9</v>
      </c>
      <c r="J283" s="66">
        <v>0</v>
      </c>
      <c r="K283" s="66">
        <v>5684.9</v>
      </c>
    </row>
    <row r="284" spans="1:11" ht="9.9" customHeight="1" x14ac:dyDescent="0.3">
      <c r="A284" s="64" t="s">
        <v>848</v>
      </c>
      <c r="B284" s="62" t="s">
        <v>372</v>
      </c>
      <c r="C284" s="63"/>
      <c r="D284" s="63"/>
      <c r="E284" s="63"/>
      <c r="F284" s="63"/>
      <c r="G284" s="65" t="s">
        <v>849</v>
      </c>
      <c r="H284" s="66">
        <v>0</v>
      </c>
      <c r="I284" s="66">
        <v>207.8</v>
      </c>
      <c r="J284" s="66">
        <v>0</v>
      </c>
      <c r="K284" s="66">
        <v>207.8</v>
      </c>
    </row>
    <row r="285" spans="1:11" ht="9.9" customHeight="1" x14ac:dyDescent="0.3">
      <c r="A285" s="64" t="s">
        <v>850</v>
      </c>
      <c r="B285" s="62" t="s">
        <v>372</v>
      </c>
      <c r="C285" s="63"/>
      <c r="D285" s="63"/>
      <c r="E285" s="63"/>
      <c r="F285" s="63"/>
      <c r="G285" s="65" t="s">
        <v>851</v>
      </c>
      <c r="H285" s="66">
        <v>0</v>
      </c>
      <c r="I285" s="66">
        <v>141.19999999999999</v>
      </c>
      <c r="J285" s="66">
        <v>0</v>
      </c>
      <c r="K285" s="66">
        <v>141.19999999999999</v>
      </c>
    </row>
    <row r="286" spans="1:11" ht="9.9" customHeight="1" x14ac:dyDescent="0.3">
      <c r="A286" s="67" t="s">
        <v>372</v>
      </c>
      <c r="B286" s="62" t="s">
        <v>372</v>
      </c>
      <c r="C286" s="63"/>
      <c r="D286" s="63"/>
      <c r="E286" s="63"/>
      <c r="F286" s="63"/>
      <c r="G286" s="68" t="s">
        <v>372</v>
      </c>
      <c r="H286" s="69"/>
      <c r="I286" s="69"/>
      <c r="J286" s="69"/>
      <c r="K286" s="69"/>
    </row>
    <row r="287" spans="1:11" ht="9.9" customHeight="1" x14ac:dyDescent="0.3">
      <c r="A287" s="57" t="s">
        <v>853</v>
      </c>
      <c r="B287" s="62" t="s">
        <v>372</v>
      </c>
      <c r="C287" s="63"/>
      <c r="D287" s="63"/>
      <c r="E287" s="63"/>
      <c r="F287" s="58" t="s">
        <v>854</v>
      </c>
      <c r="G287" s="59"/>
      <c r="H287" s="60">
        <v>0</v>
      </c>
      <c r="I287" s="60">
        <v>2565.41</v>
      </c>
      <c r="J287" s="60">
        <v>0</v>
      </c>
      <c r="K287" s="60">
        <v>2565.41</v>
      </c>
    </row>
    <row r="288" spans="1:11" ht="9.9" customHeight="1" x14ac:dyDescent="0.3">
      <c r="A288" s="64" t="s">
        <v>855</v>
      </c>
      <c r="B288" s="62" t="s">
        <v>372</v>
      </c>
      <c r="C288" s="63"/>
      <c r="D288" s="63"/>
      <c r="E288" s="63"/>
      <c r="F288" s="63"/>
      <c r="G288" s="65" t="s">
        <v>643</v>
      </c>
      <c r="H288" s="66">
        <v>0</v>
      </c>
      <c r="I288" s="66">
        <v>726.86</v>
      </c>
      <c r="J288" s="66">
        <v>0</v>
      </c>
      <c r="K288" s="66">
        <v>726.86</v>
      </c>
    </row>
    <row r="289" spans="1:11" ht="9.9" customHeight="1" x14ac:dyDescent="0.3">
      <c r="A289" s="64" t="s">
        <v>858</v>
      </c>
      <c r="B289" s="62" t="s">
        <v>372</v>
      </c>
      <c r="C289" s="63"/>
      <c r="D289" s="63"/>
      <c r="E289" s="63"/>
      <c r="F289" s="63"/>
      <c r="G289" s="65" t="s">
        <v>859</v>
      </c>
      <c r="H289" s="66">
        <v>0</v>
      </c>
      <c r="I289" s="66">
        <v>1239.06</v>
      </c>
      <c r="J289" s="66">
        <v>0</v>
      </c>
      <c r="K289" s="66">
        <v>1239.06</v>
      </c>
    </row>
    <row r="290" spans="1:11" ht="9.9" customHeight="1" x14ac:dyDescent="0.3">
      <c r="A290" s="64" t="s">
        <v>860</v>
      </c>
      <c r="B290" s="62" t="s">
        <v>372</v>
      </c>
      <c r="C290" s="63"/>
      <c r="D290" s="63"/>
      <c r="E290" s="63"/>
      <c r="F290" s="63"/>
      <c r="G290" s="65" t="s">
        <v>861</v>
      </c>
      <c r="H290" s="66">
        <v>0</v>
      </c>
      <c r="I290" s="66">
        <v>333.29</v>
      </c>
      <c r="J290" s="66">
        <v>0</v>
      </c>
      <c r="K290" s="66">
        <v>333.29</v>
      </c>
    </row>
    <row r="291" spans="1:11" ht="9.9" customHeight="1" x14ac:dyDescent="0.3">
      <c r="A291" s="64" t="s">
        <v>862</v>
      </c>
      <c r="B291" s="62" t="s">
        <v>372</v>
      </c>
      <c r="C291" s="63"/>
      <c r="D291" s="63"/>
      <c r="E291" s="63"/>
      <c r="F291" s="63"/>
      <c r="G291" s="65" t="s">
        <v>863</v>
      </c>
      <c r="H291" s="66">
        <v>0</v>
      </c>
      <c r="I291" s="66">
        <v>252.37</v>
      </c>
      <c r="J291" s="66">
        <v>0</v>
      </c>
      <c r="K291" s="66">
        <v>252.37</v>
      </c>
    </row>
    <row r="292" spans="1:11" ht="9.9" customHeight="1" x14ac:dyDescent="0.3">
      <c r="A292" s="64" t="s">
        <v>864</v>
      </c>
      <c r="B292" s="62" t="s">
        <v>372</v>
      </c>
      <c r="C292" s="63"/>
      <c r="D292" s="63"/>
      <c r="E292" s="63"/>
      <c r="F292" s="63"/>
      <c r="G292" s="65" t="s">
        <v>865</v>
      </c>
      <c r="H292" s="66">
        <v>0</v>
      </c>
      <c r="I292" s="66">
        <v>13.83</v>
      </c>
      <c r="J292" s="66">
        <v>0</v>
      </c>
      <c r="K292" s="66">
        <v>13.83</v>
      </c>
    </row>
    <row r="293" spans="1:11" ht="9.9" customHeight="1" x14ac:dyDescent="0.3">
      <c r="A293" s="67" t="s">
        <v>372</v>
      </c>
      <c r="B293" s="62" t="s">
        <v>372</v>
      </c>
      <c r="C293" s="63"/>
      <c r="D293" s="63"/>
      <c r="E293" s="63"/>
      <c r="F293" s="63"/>
      <c r="G293" s="68" t="s">
        <v>372</v>
      </c>
      <c r="H293" s="69"/>
      <c r="I293" s="69"/>
      <c r="J293" s="69"/>
      <c r="K293" s="69"/>
    </row>
    <row r="294" spans="1:11" ht="9.9" customHeight="1" x14ac:dyDescent="0.3">
      <c r="A294" s="57" t="s">
        <v>866</v>
      </c>
      <c r="B294" s="62" t="s">
        <v>372</v>
      </c>
      <c r="C294" s="63"/>
      <c r="D294" s="63"/>
      <c r="E294" s="63"/>
      <c r="F294" s="58" t="s">
        <v>867</v>
      </c>
      <c r="G294" s="59"/>
      <c r="H294" s="60">
        <v>0</v>
      </c>
      <c r="I294" s="60">
        <v>8305.19</v>
      </c>
      <c r="J294" s="60">
        <v>0</v>
      </c>
      <c r="K294" s="60">
        <v>8305.19</v>
      </c>
    </row>
    <row r="295" spans="1:11" ht="9.9" customHeight="1" x14ac:dyDescent="0.3">
      <c r="A295" s="64" t="s">
        <v>1090</v>
      </c>
      <c r="B295" s="62" t="s">
        <v>372</v>
      </c>
      <c r="C295" s="63"/>
      <c r="D295" s="63"/>
      <c r="E295" s="63"/>
      <c r="F295" s="63"/>
      <c r="G295" s="65" t="s">
        <v>919</v>
      </c>
      <c r="H295" s="66">
        <v>0</v>
      </c>
      <c r="I295" s="66">
        <v>3160</v>
      </c>
      <c r="J295" s="66">
        <v>0</v>
      </c>
      <c r="K295" s="66">
        <v>3160</v>
      </c>
    </row>
    <row r="296" spans="1:11" ht="9.9" customHeight="1" x14ac:dyDescent="0.3">
      <c r="A296" s="64" t="s">
        <v>882</v>
      </c>
      <c r="B296" s="62" t="s">
        <v>372</v>
      </c>
      <c r="C296" s="63"/>
      <c r="D296" s="63"/>
      <c r="E296" s="63"/>
      <c r="F296" s="63"/>
      <c r="G296" s="65" t="s">
        <v>883</v>
      </c>
      <c r="H296" s="66">
        <v>0</v>
      </c>
      <c r="I296" s="66">
        <v>1267.94</v>
      </c>
      <c r="J296" s="66">
        <v>0</v>
      </c>
      <c r="K296" s="66">
        <v>1267.94</v>
      </c>
    </row>
    <row r="297" spans="1:11" ht="9.9" customHeight="1" x14ac:dyDescent="0.3">
      <c r="A297" s="64" t="s">
        <v>1109</v>
      </c>
      <c r="B297" s="62" t="s">
        <v>372</v>
      </c>
      <c r="C297" s="63"/>
      <c r="D297" s="63"/>
      <c r="E297" s="63"/>
      <c r="F297" s="63"/>
      <c r="G297" s="65" t="s">
        <v>1110</v>
      </c>
      <c r="H297" s="66">
        <v>0</v>
      </c>
      <c r="I297" s="66">
        <v>2009.35</v>
      </c>
      <c r="J297" s="66">
        <v>0</v>
      </c>
      <c r="K297" s="66">
        <v>2009.35</v>
      </c>
    </row>
    <row r="298" spans="1:11" ht="9.9" customHeight="1" x14ac:dyDescent="0.3">
      <c r="A298" s="64" t="s">
        <v>892</v>
      </c>
      <c r="B298" s="62" t="s">
        <v>372</v>
      </c>
      <c r="C298" s="63"/>
      <c r="D298" s="63"/>
      <c r="E298" s="63"/>
      <c r="F298" s="63"/>
      <c r="G298" s="65" t="s">
        <v>893</v>
      </c>
      <c r="H298" s="66">
        <v>0</v>
      </c>
      <c r="I298" s="66">
        <v>144.12</v>
      </c>
      <c r="J298" s="66">
        <v>0</v>
      </c>
      <c r="K298" s="66">
        <v>144.12</v>
      </c>
    </row>
    <row r="299" spans="1:11" ht="9.9" customHeight="1" x14ac:dyDescent="0.3">
      <c r="A299" s="64" t="s">
        <v>894</v>
      </c>
      <c r="B299" s="62" t="s">
        <v>372</v>
      </c>
      <c r="C299" s="63"/>
      <c r="D299" s="63"/>
      <c r="E299" s="63"/>
      <c r="F299" s="63"/>
      <c r="G299" s="65" t="s">
        <v>895</v>
      </c>
      <c r="H299" s="66">
        <v>0</v>
      </c>
      <c r="I299" s="66">
        <v>472.76</v>
      </c>
      <c r="J299" s="66">
        <v>0</v>
      </c>
      <c r="K299" s="66">
        <v>472.76</v>
      </c>
    </row>
    <row r="300" spans="1:11" ht="9.9" customHeight="1" x14ac:dyDescent="0.3">
      <c r="A300" s="64" t="s">
        <v>896</v>
      </c>
      <c r="B300" s="62" t="s">
        <v>372</v>
      </c>
      <c r="C300" s="63"/>
      <c r="D300" s="63"/>
      <c r="E300" s="63"/>
      <c r="F300" s="63"/>
      <c r="G300" s="65" t="s">
        <v>1095</v>
      </c>
      <c r="H300" s="66">
        <v>0</v>
      </c>
      <c r="I300" s="66">
        <v>1251.02</v>
      </c>
      <c r="J300" s="66">
        <v>0</v>
      </c>
      <c r="K300" s="66">
        <v>1251.02</v>
      </c>
    </row>
    <row r="301" spans="1:11" ht="9.9" customHeight="1" x14ac:dyDescent="0.3">
      <c r="A301" s="67" t="s">
        <v>372</v>
      </c>
      <c r="B301" s="62" t="s">
        <v>372</v>
      </c>
      <c r="C301" s="63"/>
      <c r="D301" s="63"/>
      <c r="E301" s="63"/>
      <c r="F301" s="63"/>
      <c r="G301" s="68" t="s">
        <v>372</v>
      </c>
      <c r="H301" s="69"/>
      <c r="I301" s="69"/>
      <c r="J301" s="69"/>
      <c r="K301" s="69"/>
    </row>
    <row r="302" spans="1:11" ht="9.9" customHeight="1" x14ac:dyDescent="0.3">
      <c r="A302" s="57" t="s">
        <v>898</v>
      </c>
      <c r="B302" s="62" t="s">
        <v>372</v>
      </c>
      <c r="C302" s="63"/>
      <c r="D302" s="63"/>
      <c r="E302" s="63"/>
      <c r="F302" s="58" t="s">
        <v>899</v>
      </c>
      <c r="G302" s="59"/>
      <c r="H302" s="60">
        <v>0</v>
      </c>
      <c r="I302" s="60">
        <v>810</v>
      </c>
      <c r="J302" s="60">
        <v>0</v>
      </c>
      <c r="K302" s="60">
        <v>810</v>
      </c>
    </row>
    <row r="303" spans="1:11" ht="9.9" customHeight="1" x14ac:dyDescent="0.3">
      <c r="A303" s="64" t="s">
        <v>902</v>
      </c>
      <c r="B303" s="62" t="s">
        <v>372</v>
      </c>
      <c r="C303" s="63"/>
      <c r="D303" s="63"/>
      <c r="E303" s="63"/>
      <c r="F303" s="63"/>
      <c r="G303" s="65" t="s">
        <v>903</v>
      </c>
      <c r="H303" s="66">
        <v>0</v>
      </c>
      <c r="I303" s="66">
        <v>60</v>
      </c>
      <c r="J303" s="66">
        <v>0</v>
      </c>
      <c r="K303" s="66">
        <v>60</v>
      </c>
    </row>
    <row r="304" spans="1:11" ht="9.9" customHeight="1" x14ac:dyDescent="0.3">
      <c r="A304" s="64" t="s">
        <v>904</v>
      </c>
      <c r="B304" s="62" t="s">
        <v>372</v>
      </c>
      <c r="C304" s="63"/>
      <c r="D304" s="63"/>
      <c r="E304" s="63"/>
      <c r="F304" s="63"/>
      <c r="G304" s="65" t="s">
        <v>905</v>
      </c>
      <c r="H304" s="66">
        <v>0</v>
      </c>
      <c r="I304" s="66">
        <v>750</v>
      </c>
      <c r="J304" s="66">
        <v>0</v>
      </c>
      <c r="K304" s="66">
        <v>750</v>
      </c>
    </row>
    <row r="305" spans="1:11" ht="9.9" customHeight="1" x14ac:dyDescent="0.3">
      <c r="A305" s="67" t="s">
        <v>372</v>
      </c>
      <c r="B305" s="62" t="s">
        <v>372</v>
      </c>
      <c r="C305" s="63"/>
      <c r="D305" s="63"/>
      <c r="E305" s="63"/>
      <c r="F305" s="63"/>
      <c r="G305" s="68" t="s">
        <v>372</v>
      </c>
      <c r="H305" s="69"/>
      <c r="I305" s="69"/>
      <c r="J305" s="69"/>
      <c r="K305" s="69"/>
    </row>
    <row r="306" spans="1:11" ht="9.9" customHeight="1" x14ac:dyDescent="0.3">
      <c r="A306" s="57" t="s">
        <v>906</v>
      </c>
      <c r="B306" s="61" t="s">
        <v>372</v>
      </c>
      <c r="C306" s="58" t="s">
        <v>907</v>
      </c>
      <c r="D306" s="59"/>
      <c r="E306" s="59"/>
      <c r="F306" s="59"/>
      <c r="G306" s="59"/>
      <c r="H306" s="60">
        <v>0</v>
      </c>
      <c r="I306" s="60">
        <v>23042.13</v>
      </c>
      <c r="J306" s="60">
        <v>0</v>
      </c>
      <c r="K306" s="60">
        <v>23042.13</v>
      </c>
    </row>
    <row r="307" spans="1:11" ht="9.9" customHeight="1" x14ac:dyDescent="0.3">
      <c r="A307" s="57" t="s">
        <v>908</v>
      </c>
      <c r="B307" s="62" t="s">
        <v>372</v>
      </c>
      <c r="C307" s="63"/>
      <c r="D307" s="58" t="s">
        <v>907</v>
      </c>
      <c r="E307" s="59"/>
      <c r="F307" s="59"/>
      <c r="G307" s="59"/>
      <c r="H307" s="60">
        <v>0</v>
      </c>
      <c r="I307" s="60">
        <v>23042.13</v>
      </c>
      <c r="J307" s="60">
        <v>0</v>
      </c>
      <c r="K307" s="60">
        <v>23042.13</v>
      </c>
    </row>
    <row r="308" spans="1:11" ht="9.9" customHeight="1" x14ac:dyDescent="0.3">
      <c r="A308" s="57" t="s">
        <v>909</v>
      </c>
      <c r="B308" s="62" t="s">
        <v>372</v>
      </c>
      <c r="C308" s="63"/>
      <c r="D308" s="63"/>
      <c r="E308" s="58" t="s">
        <v>907</v>
      </c>
      <c r="F308" s="59"/>
      <c r="G308" s="59"/>
      <c r="H308" s="60">
        <v>0</v>
      </c>
      <c r="I308" s="60">
        <v>23042.13</v>
      </c>
      <c r="J308" s="60">
        <v>0</v>
      </c>
      <c r="K308" s="60">
        <v>23042.13</v>
      </c>
    </row>
    <row r="309" spans="1:11" ht="9.9" customHeight="1" x14ac:dyDescent="0.3">
      <c r="A309" s="57" t="s">
        <v>910</v>
      </c>
      <c r="B309" s="62" t="s">
        <v>372</v>
      </c>
      <c r="C309" s="63"/>
      <c r="D309" s="63"/>
      <c r="E309" s="63"/>
      <c r="F309" s="58" t="s">
        <v>911</v>
      </c>
      <c r="G309" s="59"/>
      <c r="H309" s="60">
        <v>0</v>
      </c>
      <c r="I309" s="60">
        <v>17007.13</v>
      </c>
      <c r="J309" s="60">
        <v>0</v>
      </c>
      <c r="K309" s="60">
        <v>17007.13</v>
      </c>
    </row>
    <row r="310" spans="1:11" ht="18.899999999999999" customHeight="1" x14ac:dyDescent="0.3">
      <c r="A310" s="64" t="s">
        <v>912</v>
      </c>
      <c r="B310" s="62" t="s">
        <v>372</v>
      </c>
      <c r="C310" s="63"/>
      <c r="D310" s="63"/>
      <c r="E310" s="63"/>
      <c r="F310" s="63"/>
      <c r="G310" s="65" t="s">
        <v>913</v>
      </c>
      <c r="H310" s="66">
        <v>0</v>
      </c>
      <c r="I310" s="66">
        <v>9564.5</v>
      </c>
      <c r="J310" s="66">
        <v>0</v>
      </c>
      <c r="K310" s="66">
        <v>9564.5</v>
      </c>
    </row>
    <row r="311" spans="1:11" ht="9.9" customHeight="1" x14ac:dyDescent="0.3">
      <c r="A311" s="64" t="s">
        <v>920</v>
      </c>
      <c r="B311" s="62" t="s">
        <v>372</v>
      </c>
      <c r="C311" s="63"/>
      <c r="D311" s="63"/>
      <c r="E311" s="63"/>
      <c r="F311" s="63"/>
      <c r="G311" s="65" t="s">
        <v>921</v>
      </c>
      <c r="H311" s="66">
        <v>0</v>
      </c>
      <c r="I311" s="66">
        <v>100</v>
      </c>
      <c r="J311" s="66">
        <v>0</v>
      </c>
      <c r="K311" s="66">
        <v>100</v>
      </c>
    </row>
    <row r="312" spans="1:11" ht="9.9" customHeight="1" x14ac:dyDescent="0.3">
      <c r="A312" s="64" t="s">
        <v>922</v>
      </c>
      <c r="B312" s="62" t="s">
        <v>372</v>
      </c>
      <c r="C312" s="63"/>
      <c r="D312" s="63"/>
      <c r="E312" s="63"/>
      <c r="F312" s="63"/>
      <c r="G312" s="65" t="s">
        <v>923</v>
      </c>
      <c r="H312" s="66">
        <v>0</v>
      </c>
      <c r="I312" s="66">
        <v>2048.54</v>
      </c>
      <c r="J312" s="66">
        <v>0</v>
      </c>
      <c r="K312" s="66">
        <v>2048.54</v>
      </c>
    </row>
    <row r="313" spans="1:11" ht="9.9" customHeight="1" x14ac:dyDescent="0.3">
      <c r="A313" s="64" t="s">
        <v>924</v>
      </c>
      <c r="B313" s="62" t="s">
        <v>372</v>
      </c>
      <c r="C313" s="63"/>
      <c r="D313" s="63"/>
      <c r="E313" s="63"/>
      <c r="F313" s="63"/>
      <c r="G313" s="65" t="s">
        <v>925</v>
      </c>
      <c r="H313" s="66">
        <v>0</v>
      </c>
      <c r="I313" s="66">
        <v>120</v>
      </c>
      <c r="J313" s="66">
        <v>0</v>
      </c>
      <c r="K313" s="66">
        <v>120</v>
      </c>
    </row>
    <row r="314" spans="1:11" ht="9.9" customHeight="1" x14ac:dyDescent="0.3">
      <c r="A314" s="64" t="s">
        <v>926</v>
      </c>
      <c r="B314" s="62" t="s">
        <v>372</v>
      </c>
      <c r="C314" s="63"/>
      <c r="D314" s="63"/>
      <c r="E314" s="63"/>
      <c r="F314" s="63"/>
      <c r="G314" s="65" t="s">
        <v>927</v>
      </c>
      <c r="H314" s="66">
        <v>0</v>
      </c>
      <c r="I314" s="66">
        <v>1674.09</v>
      </c>
      <c r="J314" s="66">
        <v>0</v>
      </c>
      <c r="K314" s="66">
        <v>1674.09</v>
      </c>
    </row>
    <row r="315" spans="1:11" ht="9.9" customHeight="1" x14ac:dyDescent="0.3">
      <c r="A315" s="64" t="s">
        <v>930</v>
      </c>
      <c r="B315" s="62" t="s">
        <v>372</v>
      </c>
      <c r="C315" s="63"/>
      <c r="D315" s="63"/>
      <c r="E315" s="63"/>
      <c r="F315" s="63"/>
      <c r="G315" s="65" t="s">
        <v>931</v>
      </c>
      <c r="H315" s="66">
        <v>0</v>
      </c>
      <c r="I315" s="66">
        <v>3500</v>
      </c>
      <c r="J315" s="66">
        <v>0</v>
      </c>
      <c r="K315" s="66">
        <v>3500</v>
      </c>
    </row>
    <row r="316" spans="1:11" ht="9.9" customHeight="1" x14ac:dyDescent="0.3">
      <c r="A316" s="67" t="s">
        <v>372</v>
      </c>
      <c r="B316" s="62" t="s">
        <v>372</v>
      </c>
      <c r="C316" s="63"/>
      <c r="D316" s="63"/>
      <c r="E316" s="63"/>
      <c r="F316" s="63"/>
      <c r="G316" s="68" t="s">
        <v>372</v>
      </c>
      <c r="H316" s="69"/>
      <c r="I316" s="69"/>
      <c r="J316" s="69"/>
      <c r="K316" s="69"/>
    </row>
    <row r="317" spans="1:11" ht="9.9" customHeight="1" x14ac:dyDescent="0.3">
      <c r="A317" s="57" t="s">
        <v>934</v>
      </c>
      <c r="B317" s="62" t="s">
        <v>372</v>
      </c>
      <c r="C317" s="63"/>
      <c r="D317" s="63"/>
      <c r="E317" s="63"/>
      <c r="F317" s="58" t="s">
        <v>935</v>
      </c>
      <c r="G317" s="59"/>
      <c r="H317" s="60">
        <v>0</v>
      </c>
      <c r="I317" s="60">
        <v>2050</v>
      </c>
      <c r="J317" s="60">
        <v>0</v>
      </c>
      <c r="K317" s="60">
        <v>2050</v>
      </c>
    </row>
    <row r="318" spans="1:11" ht="9.9" customHeight="1" x14ac:dyDescent="0.3">
      <c r="A318" s="64" t="s">
        <v>938</v>
      </c>
      <c r="B318" s="62" t="s">
        <v>372</v>
      </c>
      <c r="C318" s="63"/>
      <c r="D318" s="63"/>
      <c r="E318" s="63"/>
      <c r="F318" s="63"/>
      <c r="G318" s="65" t="s">
        <v>939</v>
      </c>
      <c r="H318" s="66">
        <v>0</v>
      </c>
      <c r="I318" s="66">
        <v>2050</v>
      </c>
      <c r="J318" s="66">
        <v>0</v>
      </c>
      <c r="K318" s="66">
        <v>2050</v>
      </c>
    </row>
    <row r="319" spans="1:11" ht="9.9" customHeight="1" x14ac:dyDescent="0.3">
      <c r="A319" s="67" t="s">
        <v>372</v>
      </c>
      <c r="B319" s="62" t="s">
        <v>372</v>
      </c>
      <c r="C319" s="63"/>
      <c r="D319" s="63"/>
      <c r="E319" s="63"/>
      <c r="F319" s="63"/>
      <c r="G319" s="68" t="s">
        <v>372</v>
      </c>
      <c r="H319" s="69"/>
      <c r="I319" s="69"/>
      <c r="J319" s="69"/>
      <c r="K319" s="69"/>
    </row>
    <row r="320" spans="1:11" ht="9.9" customHeight="1" x14ac:dyDescent="0.3">
      <c r="A320" s="57" t="s">
        <v>940</v>
      </c>
      <c r="B320" s="62" t="s">
        <v>372</v>
      </c>
      <c r="C320" s="63"/>
      <c r="D320" s="63"/>
      <c r="E320" s="63"/>
      <c r="F320" s="58" t="s">
        <v>941</v>
      </c>
      <c r="G320" s="59"/>
      <c r="H320" s="60">
        <v>0</v>
      </c>
      <c r="I320" s="60">
        <v>3985</v>
      </c>
      <c r="J320" s="60">
        <v>0</v>
      </c>
      <c r="K320" s="60">
        <v>3985</v>
      </c>
    </row>
    <row r="321" spans="1:11" ht="9.9" customHeight="1" x14ac:dyDescent="0.3">
      <c r="A321" s="64" t="s">
        <v>942</v>
      </c>
      <c r="B321" s="62" t="s">
        <v>372</v>
      </c>
      <c r="C321" s="63"/>
      <c r="D321" s="63"/>
      <c r="E321" s="63"/>
      <c r="F321" s="63"/>
      <c r="G321" s="65" t="s">
        <v>943</v>
      </c>
      <c r="H321" s="66">
        <v>0</v>
      </c>
      <c r="I321" s="66">
        <v>3985</v>
      </c>
      <c r="J321" s="66">
        <v>0</v>
      </c>
      <c r="K321" s="66">
        <v>3985</v>
      </c>
    </row>
    <row r="322" spans="1:11" ht="9.9" customHeight="1" x14ac:dyDescent="0.3">
      <c r="A322" s="67" t="s">
        <v>372</v>
      </c>
      <c r="B322" s="62" t="s">
        <v>372</v>
      </c>
      <c r="C322" s="63"/>
      <c r="D322" s="63"/>
      <c r="E322" s="63"/>
      <c r="F322" s="63"/>
      <c r="G322" s="68" t="s">
        <v>372</v>
      </c>
      <c r="H322" s="69"/>
      <c r="I322" s="69"/>
      <c r="J322" s="69"/>
      <c r="K322" s="69"/>
    </row>
    <row r="323" spans="1:11" ht="9.9" customHeight="1" x14ac:dyDescent="0.3">
      <c r="A323" s="57" t="s">
        <v>956</v>
      </c>
      <c r="B323" s="61" t="s">
        <v>372</v>
      </c>
      <c r="C323" s="58" t="s">
        <v>957</v>
      </c>
      <c r="D323" s="59"/>
      <c r="E323" s="59"/>
      <c r="F323" s="59"/>
      <c r="G323" s="59"/>
      <c r="H323" s="60">
        <v>0</v>
      </c>
      <c r="I323" s="60">
        <v>25864.23</v>
      </c>
      <c r="J323" s="60">
        <v>0</v>
      </c>
      <c r="K323" s="60">
        <v>25864.23</v>
      </c>
    </row>
    <row r="324" spans="1:11" ht="9.9" customHeight="1" x14ac:dyDescent="0.3">
      <c r="A324" s="57" t="s">
        <v>958</v>
      </c>
      <c r="B324" s="62" t="s">
        <v>372</v>
      </c>
      <c r="C324" s="63"/>
      <c r="D324" s="58" t="s">
        <v>957</v>
      </c>
      <c r="E324" s="59"/>
      <c r="F324" s="59"/>
      <c r="G324" s="59"/>
      <c r="H324" s="60">
        <v>0</v>
      </c>
      <c r="I324" s="60">
        <v>25864.23</v>
      </c>
      <c r="J324" s="60">
        <v>0</v>
      </c>
      <c r="K324" s="60">
        <v>25864.23</v>
      </c>
    </row>
    <row r="325" spans="1:11" ht="9.9" customHeight="1" x14ac:dyDescent="0.3">
      <c r="A325" s="57" t="s">
        <v>959</v>
      </c>
      <c r="B325" s="62" t="s">
        <v>372</v>
      </c>
      <c r="C325" s="63"/>
      <c r="D325" s="63"/>
      <c r="E325" s="58" t="s">
        <v>957</v>
      </c>
      <c r="F325" s="59"/>
      <c r="G325" s="59"/>
      <c r="H325" s="60">
        <v>0</v>
      </c>
      <c r="I325" s="60">
        <v>25864.23</v>
      </c>
      <c r="J325" s="60">
        <v>0</v>
      </c>
      <c r="K325" s="60">
        <v>25864.23</v>
      </c>
    </row>
    <row r="326" spans="1:11" ht="9.9" customHeight="1" x14ac:dyDescent="0.3">
      <c r="A326" s="57" t="s">
        <v>960</v>
      </c>
      <c r="B326" s="62" t="s">
        <v>372</v>
      </c>
      <c r="C326" s="63"/>
      <c r="D326" s="63"/>
      <c r="E326" s="63"/>
      <c r="F326" s="58" t="s">
        <v>953</v>
      </c>
      <c r="G326" s="59"/>
      <c r="H326" s="60">
        <v>0</v>
      </c>
      <c r="I326" s="60">
        <v>3710</v>
      </c>
      <c r="J326" s="60">
        <v>0</v>
      </c>
      <c r="K326" s="60">
        <v>3710</v>
      </c>
    </row>
    <row r="327" spans="1:11" ht="9.9" customHeight="1" x14ac:dyDescent="0.3">
      <c r="A327" s="64" t="s">
        <v>962</v>
      </c>
      <c r="B327" s="62" t="s">
        <v>372</v>
      </c>
      <c r="C327" s="63"/>
      <c r="D327" s="63"/>
      <c r="E327" s="63"/>
      <c r="F327" s="63"/>
      <c r="G327" s="65" t="s">
        <v>963</v>
      </c>
      <c r="H327" s="66">
        <v>0</v>
      </c>
      <c r="I327" s="66">
        <v>3710</v>
      </c>
      <c r="J327" s="66">
        <v>0</v>
      </c>
      <c r="K327" s="66">
        <v>3710</v>
      </c>
    </row>
    <row r="328" spans="1:11" ht="9.9" customHeight="1" x14ac:dyDescent="0.3">
      <c r="A328" s="67" t="s">
        <v>372</v>
      </c>
      <c r="B328" s="62" t="s">
        <v>372</v>
      </c>
      <c r="C328" s="63"/>
      <c r="D328" s="63"/>
      <c r="E328" s="63"/>
      <c r="F328" s="63"/>
      <c r="G328" s="68" t="s">
        <v>372</v>
      </c>
      <c r="H328" s="69"/>
      <c r="I328" s="69"/>
      <c r="J328" s="69"/>
      <c r="K328" s="69"/>
    </row>
    <row r="329" spans="1:11" ht="9.9" customHeight="1" x14ac:dyDescent="0.3">
      <c r="A329" s="57" t="s">
        <v>964</v>
      </c>
      <c r="B329" s="62" t="s">
        <v>372</v>
      </c>
      <c r="C329" s="63"/>
      <c r="D329" s="63"/>
      <c r="E329" s="63"/>
      <c r="F329" s="58" t="s">
        <v>965</v>
      </c>
      <c r="G329" s="59"/>
      <c r="H329" s="60">
        <v>0</v>
      </c>
      <c r="I329" s="60">
        <v>22154.23</v>
      </c>
      <c r="J329" s="60">
        <v>0</v>
      </c>
      <c r="K329" s="60">
        <v>22154.23</v>
      </c>
    </row>
    <row r="330" spans="1:11" ht="9.9" customHeight="1" x14ac:dyDescent="0.3">
      <c r="A330" s="64" t="s">
        <v>966</v>
      </c>
      <c r="B330" s="62" t="s">
        <v>372</v>
      </c>
      <c r="C330" s="63"/>
      <c r="D330" s="63"/>
      <c r="E330" s="63"/>
      <c r="F330" s="63"/>
      <c r="G330" s="65" t="s">
        <v>967</v>
      </c>
      <c r="H330" s="66">
        <v>0</v>
      </c>
      <c r="I330" s="66">
        <v>21286.69</v>
      </c>
      <c r="J330" s="66">
        <v>0</v>
      </c>
      <c r="K330" s="66">
        <v>21286.69</v>
      </c>
    </row>
    <row r="331" spans="1:11" ht="9.9" customHeight="1" x14ac:dyDescent="0.3">
      <c r="A331" s="64" t="s">
        <v>968</v>
      </c>
      <c r="B331" s="62" t="s">
        <v>372</v>
      </c>
      <c r="C331" s="63"/>
      <c r="D331" s="63"/>
      <c r="E331" s="63"/>
      <c r="F331" s="63"/>
      <c r="G331" s="65" t="s">
        <v>969</v>
      </c>
      <c r="H331" s="66">
        <v>0</v>
      </c>
      <c r="I331" s="66">
        <v>867.54</v>
      </c>
      <c r="J331" s="66">
        <v>0</v>
      </c>
      <c r="K331" s="66">
        <v>867.54</v>
      </c>
    </row>
    <row r="332" spans="1:11" ht="9.9" customHeight="1" x14ac:dyDescent="0.3">
      <c r="A332" s="67" t="s">
        <v>372</v>
      </c>
      <c r="B332" s="62" t="s">
        <v>372</v>
      </c>
      <c r="C332" s="63"/>
      <c r="D332" s="63"/>
      <c r="E332" s="63"/>
      <c r="F332" s="63"/>
      <c r="G332" s="68" t="s">
        <v>372</v>
      </c>
      <c r="H332" s="69"/>
      <c r="I332" s="69"/>
      <c r="J332" s="69"/>
      <c r="K332" s="69"/>
    </row>
    <row r="333" spans="1:11" ht="9.9" customHeight="1" x14ac:dyDescent="0.3">
      <c r="A333" s="57" t="s">
        <v>979</v>
      </c>
      <c r="B333" s="61" t="s">
        <v>372</v>
      </c>
      <c r="C333" s="58" t="s">
        <v>980</v>
      </c>
      <c r="D333" s="59"/>
      <c r="E333" s="59"/>
      <c r="F333" s="59"/>
      <c r="G333" s="59"/>
      <c r="H333" s="60">
        <v>0</v>
      </c>
      <c r="I333" s="60">
        <v>899</v>
      </c>
      <c r="J333" s="60">
        <v>0</v>
      </c>
      <c r="K333" s="60">
        <v>899</v>
      </c>
    </row>
    <row r="334" spans="1:11" ht="9.9" customHeight="1" x14ac:dyDescent="0.3">
      <c r="A334" s="57" t="s">
        <v>981</v>
      </c>
      <c r="B334" s="62" t="s">
        <v>372</v>
      </c>
      <c r="C334" s="63"/>
      <c r="D334" s="58" t="s">
        <v>980</v>
      </c>
      <c r="E334" s="59"/>
      <c r="F334" s="59"/>
      <c r="G334" s="59"/>
      <c r="H334" s="60">
        <v>0</v>
      </c>
      <c r="I334" s="60">
        <v>899</v>
      </c>
      <c r="J334" s="60">
        <v>0</v>
      </c>
      <c r="K334" s="60">
        <v>899</v>
      </c>
    </row>
    <row r="335" spans="1:11" ht="9.9" customHeight="1" x14ac:dyDescent="0.3">
      <c r="A335" s="57" t="s">
        <v>982</v>
      </c>
      <c r="B335" s="62" t="s">
        <v>372</v>
      </c>
      <c r="C335" s="63"/>
      <c r="D335" s="63"/>
      <c r="E335" s="58" t="s">
        <v>980</v>
      </c>
      <c r="F335" s="59"/>
      <c r="G335" s="59"/>
      <c r="H335" s="60">
        <v>0</v>
      </c>
      <c r="I335" s="60">
        <v>899</v>
      </c>
      <c r="J335" s="60">
        <v>0</v>
      </c>
      <c r="K335" s="60">
        <v>899</v>
      </c>
    </row>
    <row r="336" spans="1:11" ht="9.9" customHeight="1" x14ac:dyDescent="0.3">
      <c r="A336" s="57" t="s">
        <v>983</v>
      </c>
      <c r="B336" s="62" t="s">
        <v>372</v>
      </c>
      <c r="C336" s="63"/>
      <c r="D336" s="63"/>
      <c r="E336" s="63"/>
      <c r="F336" s="58" t="s">
        <v>984</v>
      </c>
      <c r="G336" s="59"/>
      <c r="H336" s="60">
        <v>0</v>
      </c>
      <c r="I336" s="60">
        <v>899</v>
      </c>
      <c r="J336" s="60">
        <v>0</v>
      </c>
      <c r="K336" s="60">
        <v>899</v>
      </c>
    </row>
    <row r="337" spans="1:11" ht="9.9" customHeight="1" x14ac:dyDescent="0.3">
      <c r="A337" s="64" t="s">
        <v>985</v>
      </c>
      <c r="B337" s="62" t="s">
        <v>372</v>
      </c>
      <c r="C337" s="63"/>
      <c r="D337" s="63"/>
      <c r="E337" s="63"/>
      <c r="F337" s="63"/>
      <c r="G337" s="65" t="s">
        <v>986</v>
      </c>
      <c r="H337" s="66">
        <v>0</v>
      </c>
      <c r="I337" s="66">
        <v>899</v>
      </c>
      <c r="J337" s="66">
        <v>0</v>
      </c>
      <c r="K337" s="66">
        <v>899</v>
      </c>
    </row>
    <row r="338" spans="1:11" ht="9.9" customHeight="1" x14ac:dyDescent="0.3">
      <c r="A338" s="67" t="s">
        <v>372</v>
      </c>
      <c r="B338" s="62" t="s">
        <v>372</v>
      </c>
      <c r="C338" s="63"/>
      <c r="D338" s="63"/>
      <c r="E338" s="63"/>
      <c r="F338" s="63"/>
      <c r="G338" s="68" t="s">
        <v>372</v>
      </c>
      <c r="H338" s="69"/>
      <c r="I338" s="69"/>
      <c r="J338" s="69"/>
      <c r="K338" s="69"/>
    </row>
    <row r="339" spans="1:11" ht="9.9" customHeight="1" x14ac:dyDescent="0.3">
      <c r="A339" s="57" t="s">
        <v>1005</v>
      </c>
      <c r="B339" s="61" t="s">
        <v>372</v>
      </c>
      <c r="C339" s="58" t="s">
        <v>1006</v>
      </c>
      <c r="D339" s="59"/>
      <c r="E339" s="59"/>
      <c r="F339" s="59"/>
      <c r="G339" s="59"/>
      <c r="H339" s="60">
        <v>0</v>
      </c>
      <c r="I339" s="60">
        <v>164333.74</v>
      </c>
      <c r="J339" s="60">
        <v>0</v>
      </c>
      <c r="K339" s="60">
        <v>164333.74</v>
      </c>
    </row>
    <row r="340" spans="1:11" ht="9.9" customHeight="1" x14ac:dyDescent="0.3">
      <c r="A340" s="57" t="s">
        <v>1007</v>
      </c>
      <c r="B340" s="62" t="s">
        <v>372</v>
      </c>
      <c r="C340" s="63"/>
      <c r="D340" s="58" t="s">
        <v>1006</v>
      </c>
      <c r="E340" s="59"/>
      <c r="F340" s="59"/>
      <c r="G340" s="59"/>
      <c r="H340" s="60">
        <v>0</v>
      </c>
      <c r="I340" s="60">
        <v>164333.74</v>
      </c>
      <c r="J340" s="60">
        <v>0</v>
      </c>
      <c r="K340" s="60">
        <v>164333.74</v>
      </c>
    </row>
    <row r="341" spans="1:11" ht="9.9" customHeight="1" x14ac:dyDescent="0.3">
      <c r="A341" s="57" t="s">
        <v>1008</v>
      </c>
      <c r="B341" s="62" t="s">
        <v>372</v>
      </c>
      <c r="C341" s="63"/>
      <c r="D341" s="63"/>
      <c r="E341" s="58" t="s">
        <v>1006</v>
      </c>
      <c r="F341" s="59"/>
      <c r="G341" s="59"/>
      <c r="H341" s="60">
        <v>0</v>
      </c>
      <c r="I341" s="60">
        <v>164333.74</v>
      </c>
      <c r="J341" s="60">
        <v>0</v>
      </c>
      <c r="K341" s="60">
        <v>164333.74</v>
      </c>
    </row>
    <row r="342" spans="1:11" ht="9.9" customHeight="1" x14ac:dyDescent="0.3">
      <c r="A342" s="57" t="s">
        <v>1009</v>
      </c>
      <c r="B342" s="62" t="s">
        <v>372</v>
      </c>
      <c r="C342" s="63"/>
      <c r="D342" s="63"/>
      <c r="E342" s="63"/>
      <c r="F342" s="58" t="s">
        <v>1006</v>
      </c>
      <c r="G342" s="59"/>
      <c r="H342" s="60">
        <v>0</v>
      </c>
      <c r="I342" s="60">
        <v>164333.74</v>
      </c>
      <c r="J342" s="60">
        <v>0</v>
      </c>
      <c r="K342" s="60">
        <v>164333.74</v>
      </c>
    </row>
    <row r="343" spans="1:11" ht="9.9" customHeight="1" x14ac:dyDescent="0.3">
      <c r="A343" s="64" t="s">
        <v>1010</v>
      </c>
      <c r="B343" s="62" t="s">
        <v>372</v>
      </c>
      <c r="C343" s="63"/>
      <c r="D343" s="63"/>
      <c r="E343" s="63"/>
      <c r="F343" s="63"/>
      <c r="G343" s="65" t="s">
        <v>1011</v>
      </c>
      <c r="H343" s="66">
        <v>0</v>
      </c>
      <c r="I343" s="66">
        <v>163980.21</v>
      </c>
      <c r="J343" s="66">
        <v>0</v>
      </c>
      <c r="K343" s="66">
        <v>163980.21</v>
      </c>
    </row>
    <row r="344" spans="1:11" ht="9.9" customHeight="1" x14ac:dyDescent="0.3">
      <c r="A344" s="64" t="s">
        <v>1012</v>
      </c>
      <c r="B344" s="62" t="s">
        <v>372</v>
      </c>
      <c r="C344" s="63"/>
      <c r="D344" s="63"/>
      <c r="E344" s="63"/>
      <c r="F344" s="63"/>
      <c r="G344" s="65" t="s">
        <v>1013</v>
      </c>
      <c r="H344" s="66">
        <v>0</v>
      </c>
      <c r="I344" s="66">
        <v>353.53</v>
      </c>
      <c r="J344" s="66">
        <v>0</v>
      </c>
      <c r="K344" s="66">
        <v>353.53</v>
      </c>
    </row>
    <row r="345" spans="1:11" ht="9.9" customHeight="1" x14ac:dyDescent="0.3">
      <c r="A345" s="67" t="s">
        <v>372</v>
      </c>
      <c r="B345" s="62" t="s">
        <v>372</v>
      </c>
      <c r="C345" s="63"/>
      <c r="D345" s="63"/>
      <c r="E345" s="63"/>
      <c r="F345" s="63"/>
      <c r="G345" s="68" t="s">
        <v>372</v>
      </c>
      <c r="H345" s="69"/>
      <c r="I345" s="69"/>
      <c r="J345" s="69"/>
      <c r="K345" s="69"/>
    </row>
    <row r="346" spans="1:11" ht="9.9" customHeight="1" x14ac:dyDescent="0.3">
      <c r="A346" s="57" t="s">
        <v>1014</v>
      </c>
      <c r="B346" s="61" t="s">
        <v>372</v>
      </c>
      <c r="C346" s="58" t="s">
        <v>1015</v>
      </c>
      <c r="D346" s="59"/>
      <c r="E346" s="59"/>
      <c r="F346" s="59"/>
      <c r="G346" s="59"/>
      <c r="H346" s="60">
        <v>0</v>
      </c>
      <c r="I346" s="60">
        <v>176.15</v>
      </c>
      <c r="J346" s="60">
        <v>0</v>
      </c>
      <c r="K346" s="60">
        <v>176.15</v>
      </c>
    </row>
    <row r="347" spans="1:11" ht="9.9" customHeight="1" x14ac:dyDescent="0.3">
      <c r="A347" s="57" t="s">
        <v>1016</v>
      </c>
      <c r="B347" s="62" t="s">
        <v>372</v>
      </c>
      <c r="C347" s="63"/>
      <c r="D347" s="58" t="s">
        <v>1015</v>
      </c>
      <c r="E347" s="59"/>
      <c r="F347" s="59"/>
      <c r="G347" s="59"/>
      <c r="H347" s="60">
        <v>0</v>
      </c>
      <c r="I347" s="60">
        <v>176.15</v>
      </c>
      <c r="J347" s="60">
        <v>0</v>
      </c>
      <c r="K347" s="60">
        <v>176.15</v>
      </c>
    </row>
    <row r="348" spans="1:11" ht="9.9" customHeight="1" x14ac:dyDescent="0.3">
      <c r="A348" s="57" t="s">
        <v>1017</v>
      </c>
      <c r="B348" s="62" t="s">
        <v>372</v>
      </c>
      <c r="C348" s="63"/>
      <c r="D348" s="63"/>
      <c r="E348" s="58" t="s">
        <v>1015</v>
      </c>
      <c r="F348" s="59"/>
      <c r="G348" s="59"/>
      <c r="H348" s="60">
        <v>0</v>
      </c>
      <c r="I348" s="60">
        <v>176.15</v>
      </c>
      <c r="J348" s="60">
        <v>0</v>
      </c>
      <c r="K348" s="60">
        <v>176.15</v>
      </c>
    </row>
    <row r="349" spans="1:11" ht="9.9" customHeight="1" x14ac:dyDescent="0.3">
      <c r="A349" s="57" t="s">
        <v>1018</v>
      </c>
      <c r="B349" s="62" t="s">
        <v>372</v>
      </c>
      <c r="C349" s="63"/>
      <c r="D349" s="63"/>
      <c r="E349" s="63"/>
      <c r="F349" s="58" t="s">
        <v>1015</v>
      </c>
      <c r="G349" s="59"/>
      <c r="H349" s="60">
        <v>0</v>
      </c>
      <c r="I349" s="60">
        <v>176.15</v>
      </c>
      <c r="J349" s="60">
        <v>0</v>
      </c>
      <c r="K349" s="60">
        <v>176.15</v>
      </c>
    </row>
    <row r="350" spans="1:11" ht="9.9" customHeight="1" x14ac:dyDescent="0.3">
      <c r="A350" s="64" t="s">
        <v>1019</v>
      </c>
      <c r="B350" s="62" t="s">
        <v>372</v>
      </c>
      <c r="C350" s="63"/>
      <c r="D350" s="63"/>
      <c r="E350" s="63"/>
      <c r="F350" s="63"/>
      <c r="G350" s="65" t="s">
        <v>695</v>
      </c>
      <c r="H350" s="66">
        <v>0</v>
      </c>
      <c r="I350" s="66">
        <v>176.15</v>
      </c>
      <c r="J350" s="66">
        <v>0</v>
      </c>
      <c r="K350" s="66">
        <v>176.15</v>
      </c>
    </row>
    <row r="351" spans="1:11" ht="9.9" customHeight="1" x14ac:dyDescent="0.3">
      <c r="A351" s="67" t="s">
        <v>372</v>
      </c>
      <c r="B351" s="62" t="s">
        <v>372</v>
      </c>
      <c r="C351" s="63"/>
      <c r="D351" s="63"/>
      <c r="E351" s="63"/>
      <c r="F351" s="63"/>
      <c r="G351" s="68" t="s">
        <v>372</v>
      </c>
      <c r="H351" s="69"/>
      <c r="I351" s="69"/>
      <c r="J351" s="69"/>
      <c r="K351" s="69"/>
    </row>
    <row r="352" spans="1:11" ht="9.9" customHeight="1" x14ac:dyDescent="0.3">
      <c r="A352" s="57" t="s">
        <v>1026</v>
      </c>
      <c r="B352" s="61" t="s">
        <v>372</v>
      </c>
      <c r="C352" s="58" t="s">
        <v>1027</v>
      </c>
      <c r="D352" s="59"/>
      <c r="E352" s="59"/>
      <c r="F352" s="59"/>
      <c r="G352" s="59"/>
      <c r="H352" s="60">
        <v>0</v>
      </c>
      <c r="I352" s="60">
        <v>93918.18</v>
      </c>
      <c r="J352" s="60">
        <v>0</v>
      </c>
      <c r="K352" s="60">
        <v>93918.18</v>
      </c>
    </row>
    <row r="353" spans="1:11" ht="9.9" customHeight="1" x14ac:dyDescent="0.3">
      <c r="A353" s="57" t="s">
        <v>1028</v>
      </c>
      <c r="B353" s="62" t="s">
        <v>372</v>
      </c>
      <c r="C353" s="63"/>
      <c r="D353" s="58" t="s">
        <v>1027</v>
      </c>
      <c r="E353" s="59"/>
      <c r="F353" s="59"/>
      <c r="G353" s="59"/>
      <c r="H353" s="60">
        <v>0</v>
      </c>
      <c r="I353" s="60">
        <v>93918.18</v>
      </c>
      <c r="J353" s="60">
        <v>0</v>
      </c>
      <c r="K353" s="60">
        <v>93918.18</v>
      </c>
    </row>
    <row r="354" spans="1:11" ht="9.9" customHeight="1" x14ac:dyDescent="0.3">
      <c r="A354" s="57" t="s">
        <v>1029</v>
      </c>
      <c r="B354" s="62" t="s">
        <v>372</v>
      </c>
      <c r="C354" s="63"/>
      <c r="D354" s="63"/>
      <c r="E354" s="58" t="s">
        <v>1027</v>
      </c>
      <c r="F354" s="59"/>
      <c r="G354" s="59"/>
      <c r="H354" s="60">
        <v>0</v>
      </c>
      <c r="I354" s="60">
        <v>93918.18</v>
      </c>
      <c r="J354" s="60">
        <v>0</v>
      </c>
      <c r="K354" s="60">
        <v>93918.18</v>
      </c>
    </row>
    <row r="355" spans="1:11" ht="9.9" customHeight="1" x14ac:dyDescent="0.3">
      <c r="A355" s="57" t="s">
        <v>1030</v>
      </c>
      <c r="B355" s="62" t="s">
        <v>372</v>
      </c>
      <c r="C355" s="63"/>
      <c r="D355" s="63"/>
      <c r="E355" s="63"/>
      <c r="F355" s="58" t="s">
        <v>1027</v>
      </c>
      <c r="G355" s="59"/>
      <c r="H355" s="60">
        <v>0</v>
      </c>
      <c r="I355" s="60">
        <v>93918.18</v>
      </c>
      <c r="J355" s="60">
        <v>0</v>
      </c>
      <c r="K355" s="60">
        <v>93918.18</v>
      </c>
    </row>
    <row r="356" spans="1:11" ht="9.9" customHeight="1" x14ac:dyDescent="0.3">
      <c r="A356" s="64" t="s">
        <v>1031</v>
      </c>
      <c r="B356" s="62" t="s">
        <v>372</v>
      </c>
      <c r="C356" s="63"/>
      <c r="D356" s="63"/>
      <c r="E356" s="63"/>
      <c r="F356" s="63"/>
      <c r="G356" s="65" t="s">
        <v>1032</v>
      </c>
      <c r="H356" s="66">
        <v>0</v>
      </c>
      <c r="I356" s="66">
        <v>23918.18</v>
      </c>
      <c r="J356" s="66">
        <v>0</v>
      </c>
      <c r="K356" s="66">
        <v>23918.18</v>
      </c>
    </row>
    <row r="357" spans="1:11" ht="9.9" customHeight="1" x14ac:dyDescent="0.3">
      <c r="A357" s="64" t="s">
        <v>1033</v>
      </c>
      <c r="B357" s="62" t="s">
        <v>372</v>
      </c>
      <c r="C357" s="63"/>
      <c r="D357" s="63"/>
      <c r="E357" s="63"/>
      <c r="F357" s="63"/>
      <c r="G357" s="65" t="s">
        <v>1034</v>
      </c>
      <c r="H357" s="66">
        <v>0</v>
      </c>
      <c r="I357" s="66">
        <v>70000</v>
      </c>
      <c r="J357" s="66">
        <v>0</v>
      </c>
      <c r="K357" s="66">
        <v>70000</v>
      </c>
    </row>
    <row r="358" spans="1:11" ht="9.9" customHeight="1" x14ac:dyDescent="0.3">
      <c r="A358" s="67" t="s">
        <v>372</v>
      </c>
      <c r="B358" s="62" t="s">
        <v>372</v>
      </c>
      <c r="C358" s="63"/>
      <c r="D358" s="63"/>
      <c r="E358" s="63"/>
      <c r="F358" s="63"/>
      <c r="G358" s="68" t="s">
        <v>372</v>
      </c>
      <c r="H358" s="69"/>
      <c r="I358" s="69"/>
      <c r="J358" s="69"/>
      <c r="K358" s="69"/>
    </row>
    <row r="359" spans="1:11" ht="9.9" customHeight="1" x14ac:dyDescent="0.3">
      <c r="A359" s="57" t="s">
        <v>1037</v>
      </c>
      <c r="B359" s="58" t="s">
        <v>1038</v>
      </c>
      <c r="C359" s="59"/>
      <c r="D359" s="59"/>
      <c r="E359" s="59"/>
      <c r="F359" s="59"/>
      <c r="G359" s="59"/>
      <c r="H359" s="60">
        <v>0</v>
      </c>
      <c r="I359" s="60">
        <v>0</v>
      </c>
      <c r="J359" s="60">
        <v>1301225.58</v>
      </c>
      <c r="K359" s="60">
        <v>1301225.58</v>
      </c>
    </row>
    <row r="360" spans="1:11" ht="9.9" customHeight="1" x14ac:dyDescent="0.3">
      <c r="A360" s="57" t="s">
        <v>1039</v>
      </c>
      <c r="B360" s="61" t="s">
        <v>372</v>
      </c>
      <c r="C360" s="58" t="s">
        <v>1038</v>
      </c>
      <c r="D360" s="59"/>
      <c r="E360" s="59"/>
      <c r="F360" s="59"/>
      <c r="G360" s="59"/>
      <c r="H360" s="60">
        <v>0</v>
      </c>
      <c r="I360" s="60">
        <v>0</v>
      </c>
      <c r="J360" s="60">
        <v>1301225.58</v>
      </c>
      <c r="K360" s="60">
        <v>1301225.58</v>
      </c>
    </row>
    <row r="361" spans="1:11" ht="9.9" customHeight="1" x14ac:dyDescent="0.3">
      <c r="A361" s="57" t="s">
        <v>1040</v>
      </c>
      <c r="B361" s="62" t="s">
        <v>372</v>
      </c>
      <c r="C361" s="63"/>
      <c r="D361" s="58" t="s">
        <v>1038</v>
      </c>
      <c r="E361" s="59"/>
      <c r="F361" s="59"/>
      <c r="G361" s="59"/>
      <c r="H361" s="60">
        <v>0</v>
      </c>
      <c r="I361" s="60">
        <v>0</v>
      </c>
      <c r="J361" s="60">
        <v>1301225.58</v>
      </c>
      <c r="K361" s="60">
        <v>1301225.58</v>
      </c>
    </row>
    <row r="362" spans="1:11" ht="9.9" customHeight="1" x14ac:dyDescent="0.3">
      <c r="A362" s="57" t="s">
        <v>1041</v>
      </c>
      <c r="B362" s="62" t="s">
        <v>372</v>
      </c>
      <c r="C362" s="63"/>
      <c r="D362" s="63"/>
      <c r="E362" s="58" t="s">
        <v>1042</v>
      </c>
      <c r="F362" s="59"/>
      <c r="G362" s="59"/>
      <c r="H362" s="60">
        <v>0</v>
      </c>
      <c r="I362" s="60">
        <v>0</v>
      </c>
      <c r="J362" s="60">
        <v>1137242.1399999999</v>
      </c>
      <c r="K362" s="60">
        <v>1137242.1399999999</v>
      </c>
    </row>
    <row r="363" spans="1:11" ht="9.9" customHeight="1" x14ac:dyDescent="0.3">
      <c r="A363" s="57" t="s">
        <v>1043</v>
      </c>
      <c r="B363" s="62" t="s">
        <v>372</v>
      </c>
      <c r="C363" s="63"/>
      <c r="D363" s="63"/>
      <c r="E363" s="63"/>
      <c r="F363" s="58" t="s">
        <v>1042</v>
      </c>
      <c r="G363" s="59"/>
      <c r="H363" s="60">
        <v>0</v>
      </c>
      <c r="I363" s="60">
        <v>0</v>
      </c>
      <c r="J363" s="60">
        <v>1137242.1399999999</v>
      </c>
      <c r="K363" s="60">
        <v>1137242.1399999999</v>
      </c>
    </row>
    <row r="364" spans="1:11" ht="9.9" customHeight="1" x14ac:dyDescent="0.3">
      <c r="A364" s="64" t="s">
        <v>1044</v>
      </c>
      <c r="B364" s="62" t="s">
        <v>372</v>
      </c>
      <c r="C364" s="63"/>
      <c r="D364" s="63"/>
      <c r="E364" s="63"/>
      <c r="F364" s="63"/>
      <c r="G364" s="65" t="s">
        <v>666</v>
      </c>
      <c r="H364" s="66">
        <v>0</v>
      </c>
      <c r="I364" s="66">
        <v>0</v>
      </c>
      <c r="J364" s="66">
        <v>1137242.1399999999</v>
      </c>
      <c r="K364" s="66">
        <v>1137242.1399999999</v>
      </c>
    </row>
    <row r="365" spans="1:11" ht="9.9" customHeight="1" x14ac:dyDescent="0.3">
      <c r="A365" s="67" t="s">
        <v>372</v>
      </c>
      <c r="B365" s="62" t="s">
        <v>372</v>
      </c>
      <c r="C365" s="63"/>
      <c r="D365" s="63"/>
      <c r="E365" s="63"/>
      <c r="F365" s="63"/>
      <c r="G365" s="68" t="s">
        <v>372</v>
      </c>
      <c r="H365" s="69"/>
      <c r="I365" s="69"/>
      <c r="J365" s="69"/>
      <c r="K365" s="69"/>
    </row>
    <row r="366" spans="1:11" ht="9.9" customHeight="1" x14ac:dyDescent="0.3">
      <c r="A366" s="57" t="s">
        <v>1045</v>
      </c>
      <c r="B366" s="62" t="s">
        <v>372</v>
      </c>
      <c r="C366" s="63"/>
      <c r="D366" s="63"/>
      <c r="E366" s="58" t="s">
        <v>1046</v>
      </c>
      <c r="F366" s="59"/>
      <c r="G366" s="59"/>
      <c r="H366" s="60">
        <v>0</v>
      </c>
      <c r="I366" s="60">
        <v>0</v>
      </c>
      <c r="J366" s="60">
        <v>121727.1</v>
      </c>
      <c r="K366" s="60">
        <v>121727.1</v>
      </c>
    </row>
    <row r="367" spans="1:11" ht="9.9" customHeight="1" x14ac:dyDescent="0.3">
      <c r="A367" s="57" t="s">
        <v>1047</v>
      </c>
      <c r="B367" s="62" t="s">
        <v>372</v>
      </c>
      <c r="C367" s="63"/>
      <c r="D367" s="63"/>
      <c r="E367" s="63"/>
      <c r="F367" s="58" t="s">
        <v>1048</v>
      </c>
      <c r="G367" s="59"/>
      <c r="H367" s="60">
        <v>0</v>
      </c>
      <c r="I367" s="60">
        <v>0</v>
      </c>
      <c r="J367" s="60">
        <v>853.93</v>
      </c>
      <c r="K367" s="60">
        <v>853.93</v>
      </c>
    </row>
    <row r="368" spans="1:11" ht="9.9" customHeight="1" x14ac:dyDescent="0.3">
      <c r="A368" s="64" t="s">
        <v>1049</v>
      </c>
      <c r="B368" s="62" t="s">
        <v>372</v>
      </c>
      <c r="C368" s="63"/>
      <c r="D368" s="63"/>
      <c r="E368" s="63"/>
      <c r="F368" s="63"/>
      <c r="G368" s="65" t="s">
        <v>879</v>
      </c>
      <c r="H368" s="66">
        <v>0</v>
      </c>
      <c r="I368" s="66">
        <v>0</v>
      </c>
      <c r="J368" s="66">
        <v>500</v>
      </c>
      <c r="K368" s="66">
        <v>500</v>
      </c>
    </row>
    <row r="369" spans="1:11" ht="9.9" customHeight="1" x14ac:dyDescent="0.3">
      <c r="A369" s="64" t="s">
        <v>1050</v>
      </c>
      <c r="B369" s="62" t="s">
        <v>372</v>
      </c>
      <c r="C369" s="63"/>
      <c r="D369" s="63"/>
      <c r="E369" s="63"/>
      <c r="F369" s="63"/>
      <c r="G369" s="65" t="s">
        <v>1051</v>
      </c>
      <c r="H369" s="66">
        <v>0</v>
      </c>
      <c r="I369" s="66">
        <v>0</v>
      </c>
      <c r="J369" s="66">
        <v>353.93</v>
      </c>
      <c r="K369" s="66">
        <v>353.93</v>
      </c>
    </row>
    <row r="370" spans="1:11" ht="9.9" customHeight="1" x14ac:dyDescent="0.3">
      <c r="A370" s="67" t="s">
        <v>372</v>
      </c>
      <c r="B370" s="62" t="s">
        <v>372</v>
      </c>
      <c r="C370" s="63"/>
      <c r="D370" s="63"/>
      <c r="E370" s="63"/>
      <c r="F370" s="63"/>
      <c r="G370" s="68" t="s">
        <v>372</v>
      </c>
      <c r="H370" s="69"/>
      <c r="I370" s="69"/>
      <c r="J370" s="69"/>
      <c r="K370" s="69"/>
    </row>
    <row r="371" spans="1:11" ht="9.9" customHeight="1" x14ac:dyDescent="0.3">
      <c r="A371" s="57" t="s">
        <v>1056</v>
      </c>
      <c r="B371" s="62" t="s">
        <v>372</v>
      </c>
      <c r="C371" s="63"/>
      <c r="D371" s="63"/>
      <c r="E371" s="63"/>
      <c r="F371" s="58" t="s">
        <v>1057</v>
      </c>
      <c r="G371" s="59"/>
      <c r="H371" s="60">
        <v>0</v>
      </c>
      <c r="I371" s="60">
        <v>0</v>
      </c>
      <c r="J371" s="60">
        <v>22900</v>
      </c>
      <c r="K371" s="60">
        <v>22900</v>
      </c>
    </row>
    <row r="372" spans="1:11" ht="9.9" customHeight="1" x14ac:dyDescent="0.3">
      <c r="A372" s="64" t="s">
        <v>1058</v>
      </c>
      <c r="B372" s="62" t="s">
        <v>372</v>
      </c>
      <c r="C372" s="63"/>
      <c r="D372" s="63"/>
      <c r="E372" s="63"/>
      <c r="F372" s="63"/>
      <c r="G372" s="65" t="s">
        <v>1059</v>
      </c>
      <c r="H372" s="66">
        <v>0</v>
      </c>
      <c r="I372" s="66">
        <v>0</v>
      </c>
      <c r="J372" s="66">
        <v>22900</v>
      </c>
      <c r="K372" s="66">
        <v>22900</v>
      </c>
    </row>
    <row r="373" spans="1:11" ht="9.9" customHeight="1" x14ac:dyDescent="0.3">
      <c r="A373" s="67" t="s">
        <v>372</v>
      </c>
      <c r="B373" s="62" t="s">
        <v>372</v>
      </c>
      <c r="C373" s="63"/>
      <c r="D373" s="63"/>
      <c r="E373" s="63"/>
      <c r="F373" s="63"/>
      <c r="G373" s="68" t="s">
        <v>372</v>
      </c>
      <c r="H373" s="69"/>
      <c r="I373" s="69"/>
      <c r="J373" s="69"/>
      <c r="K373" s="69"/>
    </row>
    <row r="374" spans="1:11" ht="9.9" customHeight="1" x14ac:dyDescent="0.3">
      <c r="A374" s="57" t="s">
        <v>1060</v>
      </c>
      <c r="B374" s="62" t="s">
        <v>372</v>
      </c>
      <c r="C374" s="63"/>
      <c r="D374" s="63"/>
      <c r="E374" s="63"/>
      <c r="F374" s="58" t="s">
        <v>1061</v>
      </c>
      <c r="G374" s="59"/>
      <c r="H374" s="60">
        <v>0</v>
      </c>
      <c r="I374" s="60">
        <v>0</v>
      </c>
      <c r="J374" s="60">
        <v>97973.17</v>
      </c>
      <c r="K374" s="60">
        <v>97973.17</v>
      </c>
    </row>
    <row r="375" spans="1:11" ht="9.9" customHeight="1" x14ac:dyDescent="0.3">
      <c r="A375" s="64" t="s">
        <v>1062</v>
      </c>
      <c r="B375" s="62" t="s">
        <v>372</v>
      </c>
      <c r="C375" s="63"/>
      <c r="D375" s="63"/>
      <c r="E375" s="63"/>
      <c r="F375" s="63"/>
      <c r="G375" s="65" t="s">
        <v>1063</v>
      </c>
      <c r="H375" s="66">
        <v>0</v>
      </c>
      <c r="I375" s="66">
        <v>0</v>
      </c>
      <c r="J375" s="66">
        <v>97973.17</v>
      </c>
      <c r="K375" s="66">
        <v>97973.17</v>
      </c>
    </row>
    <row r="376" spans="1:11" ht="9.9" customHeight="1" x14ac:dyDescent="0.3">
      <c r="A376" s="67" t="s">
        <v>372</v>
      </c>
      <c r="B376" s="62" t="s">
        <v>372</v>
      </c>
      <c r="C376" s="63"/>
      <c r="D376" s="63"/>
      <c r="E376" s="63"/>
      <c r="F376" s="63"/>
      <c r="G376" s="68" t="s">
        <v>372</v>
      </c>
      <c r="H376" s="69"/>
      <c r="I376" s="69"/>
      <c r="J376" s="69"/>
      <c r="K376" s="69"/>
    </row>
    <row r="377" spans="1:11" ht="9.9" customHeight="1" x14ac:dyDescent="0.3">
      <c r="A377" s="57" t="s">
        <v>1064</v>
      </c>
      <c r="B377" s="62" t="s">
        <v>372</v>
      </c>
      <c r="C377" s="63"/>
      <c r="D377" s="63"/>
      <c r="E377" s="58" t="s">
        <v>1065</v>
      </c>
      <c r="F377" s="59"/>
      <c r="G377" s="59"/>
      <c r="H377" s="60">
        <v>0</v>
      </c>
      <c r="I377" s="60">
        <v>0</v>
      </c>
      <c r="J377" s="60">
        <v>18171.599999999999</v>
      </c>
      <c r="K377" s="60">
        <v>18171.599999999999</v>
      </c>
    </row>
    <row r="378" spans="1:11" ht="9.9" customHeight="1" x14ac:dyDescent="0.3">
      <c r="A378" s="57" t="s">
        <v>1066</v>
      </c>
      <c r="B378" s="62" t="s">
        <v>372</v>
      </c>
      <c r="C378" s="63"/>
      <c r="D378" s="63"/>
      <c r="E378" s="63"/>
      <c r="F378" s="58" t="s">
        <v>1065</v>
      </c>
      <c r="G378" s="59"/>
      <c r="H378" s="60">
        <v>0</v>
      </c>
      <c r="I378" s="60">
        <v>0</v>
      </c>
      <c r="J378" s="60">
        <v>18171.599999999999</v>
      </c>
      <c r="K378" s="60">
        <v>18171.599999999999</v>
      </c>
    </row>
    <row r="379" spans="1:11" ht="9.9" customHeight="1" x14ac:dyDescent="0.3">
      <c r="A379" s="64" t="s">
        <v>1067</v>
      </c>
      <c r="B379" s="62" t="s">
        <v>372</v>
      </c>
      <c r="C379" s="63"/>
      <c r="D379" s="63"/>
      <c r="E379" s="63"/>
      <c r="F379" s="63"/>
      <c r="G379" s="65" t="s">
        <v>1068</v>
      </c>
      <c r="H379" s="66">
        <v>0</v>
      </c>
      <c r="I379" s="66">
        <v>0</v>
      </c>
      <c r="J379" s="66">
        <v>18171.580000000002</v>
      </c>
      <c r="K379" s="66">
        <v>18171.580000000002</v>
      </c>
    </row>
    <row r="380" spans="1:11" ht="9.9" customHeight="1" x14ac:dyDescent="0.3">
      <c r="A380" s="64" t="s">
        <v>1069</v>
      </c>
      <c r="B380" s="62" t="s">
        <v>372</v>
      </c>
      <c r="C380" s="63"/>
      <c r="D380" s="63"/>
      <c r="E380" s="63"/>
      <c r="F380" s="63"/>
      <c r="G380" s="65" t="s">
        <v>1070</v>
      </c>
      <c r="H380" s="66">
        <v>0</v>
      </c>
      <c r="I380" s="66">
        <v>0</v>
      </c>
      <c r="J380" s="66">
        <v>0.02</v>
      </c>
      <c r="K380" s="66">
        <v>0.02</v>
      </c>
    </row>
    <row r="381" spans="1:11" ht="9.9" customHeight="1" x14ac:dyDescent="0.3">
      <c r="A381" s="67" t="s">
        <v>372</v>
      </c>
      <c r="B381" s="62" t="s">
        <v>372</v>
      </c>
      <c r="C381" s="63"/>
      <c r="D381" s="63"/>
      <c r="E381" s="63"/>
      <c r="F381" s="63"/>
      <c r="G381" s="68" t="s">
        <v>372</v>
      </c>
      <c r="H381" s="69"/>
      <c r="I381" s="69"/>
      <c r="J381" s="69"/>
      <c r="K381" s="69"/>
    </row>
    <row r="382" spans="1:11" ht="9.9" customHeight="1" x14ac:dyDescent="0.3">
      <c r="A382" s="57" t="s">
        <v>1073</v>
      </c>
      <c r="B382" s="62" t="s">
        <v>372</v>
      </c>
      <c r="C382" s="63"/>
      <c r="D382" s="63"/>
      <c r="E382" s="58" t="s">
        <v>1074</v>
      </c>
      <c r="F382" s="59"/>
      <c r="G382" s="59"/>
      <c r="H382" s="60">
        <v>0</v>
      </c>
      <c r="I382" s="60">
        <v>0</v>
      </c>
      <c r="J382" s="60">
        <v>7.26</v>
      </c>
      <c r="K382" s="60">
        <v>7.26</v>
      </c>
    </row>
    <row r="383" spans="1:11" ht="9.9" customHeight="1" x14ac:dyDescent="0.3">
      <c r="A383" s="57" t="s">
        <v>1075</v>
      </c>
      <c r="B383" s="62" t="s">
        <v>372</v>
      </c>
      <c r="C383" s="63"/>
      <c r="D383" s="63"/>
      <c r="E383" s="63"/>
      <c r="F383" s="58" t="s">
        <v>1076</v>
      </c>
      <c r="G383" s="59"/>
      <c r="H383" s="60">
        <v>0</v>
      </c>
      <c r="I383" s="60">
        <v>0</v>
      </c>
      <c r="J383" s="60">
        <v>7.26</v>
      </c>
      <c r="K383" s="60">
        <v>7.26</v>
      </c>
    </row>
    <row r="384" spans="1:11" ht="9.9" customHeight="1" x14ac:dyDescent="0.3">
      <c r="A384" s="64" t="s">
        <v>1077</v>
      </c>
      <c r="B384" s="62" t="s">
        <v>372</v>
      </c>
      <c r="C384" s="63"/>
      <c r="D384" s="63"/>
      <c r="E384" s="63"/>
      <c r="F384" s="63"/>
      <c r="G384" s="65" t="s">
        <v>1078</v>
      </c>
      <c r="H384" s="66">
        <v>0</v>
      </c>
      <c r="I384" s="66">
        <v>0</v>
      </c>
      <c r="J384" s="66">
        <v>7.26</v>
      </c>
      <c r="K384" s="66">
        <v>7.26</v>
      </c>
    </row>
    <row r="385" spans="1:11" ht="9.9" customHeight="1" x14ac:dyDescent="0.3">
      <c r="A385" s="67" t="s">
        <v>372</v>
      </c>
      <c r="B385" s="62" t="s">
        <v>372</v>
      </c>
      <c r="C385" s="63"/>
      <c r="D385" s="63"/>
      <c r="E385" s="63"/>
      <c r="F385" s="63"/>
      <c r="G385" s="68" t="s">
        <v>372</v>
      </c>
      <c r="H385" s="69"/>
      <c r="I385" s="69"/>
      <c r="J385" s="69"/>
      <c r="K385" s="69"/>
    </row>
    <row r="386" spans="1:11" ht="9.9" customHeight="1" x14ac:dyDescent="0.3">
      <c r="A386" s="57" t="s">
        <v>1079</v>
      </c>
      <c r="B386" s="62" t="s">
        <v>372</v>
      </c>
      <c r="C386" s="63"/>
      <c r="D386" s="63"/>
      <c r="E386" s="58" t="s">
        <v>1080</v>
      </c>
      <c r="F386" s="59"/>
      <c r="G386" s="59"/>
      <c r="H386" s="60">
        <v>0</v>
      </c>
      <c r="I386" s="60">
        <v>0</v>
      </c>
      <c r="J386" s="60">
        <v>159.30000000000001</v>
      </c>
      <c r="K386" s="60">
        <v>159.30000000000001</v>
      </c>
    </row>
    <row r="387" spans="1:11" ht="9.9" customHeight="1" x14ac:dyDescent="0.3">
      <c r="A387" s="57" t="s">
        <v>1081</v>
      </c>
      <c r="B387" s="62" t="s">
        <v>372</v>
      </c>
      <c r="C387" s="63"/>
      <c r="D387" s="63"/>
      <c r="E387" s="63"/>
      <c r="F387" s="58" t="s">
        <v>1080</v>
      </c>
      <c r="G387" s="59"/>
      <c r="H387" s="60">
        <v>0</v>
      </c>
      <c r="I387" s="60">
        <v>0</v>
      </c>
      <c r="J387" s="60">
        <v>159.30000000000001</v>
      </c>
      <c r="K387" s="60">
        <v>159.30000000000001</v>
      </c>
    </row>
    <row r="388" spans="1:11" ht="9.9" customHeight="1" x14ac:dyDescent="0.3">
      <c r="A388" s="64" t="s">
        <v>1082</v>
      </c>
      <c r="B388" s="62" t="s">
        <v>372</v>
      </c>
      <c r="C388" s="63"/>
      <c r="D388" s="63"/>
      <c r="E388" s="63"/>
      <c r="F388" s="63"/>
      <c r="G388" s="65" t="s">
        <v>1083</v>
      </c>
      <c r="H388" s="66">
        <v>0</v>
      </c>
      <c r="I388" s="66">
        <v>0</v>
      </c>
      <c r="J388" s="66">
        <v>159.30000000000001</v>
      </c>
      <c r="K388" s="66">
        <v>159.30000000000001</v>
      </c>
    </row>
    <row r="389" spans="1:11" ht="9.9" customHeight="1" x14ac:dyDescent="0.3">
      <c r="A389" s="67" t="s">
        <v>372</v>
      </c>
      <c r="B389" s="62" t="s">
        <v>372</v>
      </c>
      <c r="C389" s="63"/>
      <c r="D389" s="63"/>
      <c r="E389" s="63"/>
      <c r="F389" s="63"/>
      <c r="G389" s="68" t="s">
        <v>372</v>
      </c>
      <c r="H389" s="69"/>
      <c r="I389" s="69"/>
      <c r="J389" s="69"/>
      <c r="K389" s="69"/>
    </row>
    <row r="390" spans="1:11" ht="9.9" customHeight="1" x14ac:dyDescent="0.3">
      <c r="A390" s="57" t="s">
        <v>1084</v>
      </c>
      <c r="B390" s="62" t="s">
        <v>372</v>
      </c>
      <c r="C390" s="63"/>
      <c r="D390" s="63"/>
      <c r="E390" s="58" t="s">
        <v>1027</v>
      </c>
      <c r="F390" s="59"/>
      <c r="G390" s="59"/>
      <c r="H390" s="60">
        <v>0</v>
      </c>
      <c r="I390" s="60">
        <v>0</v>
      </c>
      <c r="J390" s="60">
        <v>23918.18</v>
      </c>
      <c r="K390" s="60">
        <v>23918.18</v>
      </c>
    </row>
    <row r="391" spans="1:11" ht="9.9" customHeight="1" x14ac:dyDescent="0.3">
      <c r="A391" s="57" t="s">
        <v>1085</v>
      </c>
      <c r="B391" s="62" t="s">
        <v>372</v>
      </c>
      <c r="C391" s="63"/>
      <c r="D391" s="63"/>
      <c r="E391" s="63"/>
      <c r="F391" s="58" t="s">
        <v>1027</v>
      </c>
      <c r="G391" s="59"/>
      <c r="H391" s="60">
        <v>0</v>
      </c>
      <c r="I391" s="60">
        <v>0</v>
      </c>
      <c r="J391" s="60">
        <v>23918.18</v>
      </c>
      <c r="K391" s="60">
        <v>23918.18</v>
      </c>
    </row>
    <row r="392" spans="1:11" ht="9.9" customHeight="1" x14ac:dyDescent="0.3">
      <c r="A392" s="64" t="s">
        <v>1086</v>
      </c>
      <c r="B392" s="62" t="s">
        <v>372</v>
      </c>
      <c r="C392" s="63"/>
      <c r="D392" s="63"/>
      <c r="E392" s="63"/>
      <c r="F392" s="63"/>
      <c r="G392" s="65" t="s">
        <v>1032</v>
      </c>
      <c r="H392" s="66">
        <v>0</v>
      </c>
      <c r="I392" s="66">
        <v>0</v>
      </c>
      <c r="J392" s="66">
        <v>23918.18</v>
      </c>
      <c r="K392" s="66">
        <v>23918.18</v>
      </c>
    </row>
  </sheetData>
  <pageMargins left="0.3611111111111111" right="0.3611111111111111" top="0.3611111111111111" bottom="0.3611111111111111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79"/>
  <sheetViews>
    <sheetView zoomScale="130" zoomScaleNormal="130" workbookViewId="0">
      <selection activeCell="L60" sqref="L60:L63"/>
    </sheetView>
  </sheetViews>
  <sheetFormatPr defaultRowHeight="9.6" x14ac:dyDescent="0.2"/>
  <cols>
    <col min="1" max="1" width="11.33203125" style="133" bestFit="1" customWidth="1"/>
    <col min="2" max="6" width="1.88671875" style="133" customWidth="1"/>
    <col min="7" max="7" width="42.88671875" style="133" bestFit="1" customWidth="1"/>
    <col min="8" max="8" width="13.44140625" style="258" bestFit="1" customWidth="1"/>
    <col min="9" max="9" width="12.44140625" style="258" bestFit="1" customWidth="1"/>
    <col min="10" max="10" width="12.109375" style="258" bestFit="1" customWidth="1"/>
    <col min="11" max="11" width="12.33203125" style="258" bestFit="1" customWidth="1"/>
    <col min="12" max="12" width="9.5546875" style="133" bestFit="1" customWidth="1"/>
    <col min="13" max="256" width="9.109375" style="155"/>
    <col min="257" max="257" width="11.33203125" style="155" bestFit="1" customWidth="1"/>
    <col min="258" max="262" width="1.88671875" style="155" customWidth="1"/>
    <col min="263" max="263" width="42.88671875" style="155" bestFit="1" customWidth="1"/>
    <col min="264" max="264" width="13.33203125" style="155" bestFit="1" customWidth="1"/>
    <col min="265" max="265" width="12.33203125" style="155" bestFit="1" customWidth="1"/>
    <col min="266" max="267" width="12" style="155" bestFit="1" customWidth="1"/>
    <col min="268" max="268" width="7.6640625" style="155" customWidth="1"/>
    <col min="269" max="512" width="9.109375" style="155"/>
    <col min="513" max="513" width="11.33203125" style="155" bestFit="1" customWidth="1"/>
    <col min="514" max="518" width="1.88671875" style="155" customWidth="1"/>
    <col min="519" max="519" width="42.88671875" style="155" bestFit="1" customWidth="1"/>
    <col min="520" max="520" width="13.33203125" style="155" bestFit="1" customWidth="1"/>
    <col min="521" max="521" width="12.33203125" style="155" bestFit="1" customWidth="1"/>
    <col min="522" max="523" width="12" style="155" bestFit="1" customWidth="1"/>
    <col min="524" max="524" width="7.6640625" style="155" customWidth="1"/>
    <col min="525" max="768" width="9.109375" style="155"/>
    <col min="769" max="769" width="11.33203125" style="155" bestFit="1" customWidth="1"/>
    <col min="770" max="774" width="1.88671875" style="155" customWidth="1"/>
    <col min="775" max="775" width="42.88671875" style="155" bestFit="1" customWidth="1"/>
    <col min="776" max="776" width="13.33203125" style="155" bestFit="1" customWidth="1"/>
    <col min="777" max="777" width="12.33203125" style="155" bestFit="1" customWidth="1"/>
    <col min="778" max="779" width="12" style="155" bestFit="1" customWidth="1"/>
    <col min="780" max="780" width="7.6640625" style="155" customWidth="1"/>
    <col min="781" max="1024" width="9.109375" style="155"/>
    <col min="1025" max="1025" width="11.33203125" style="155" bestFit="1" customWidth="1"/>
    <col min="1026" max="1030" width="1.88671875" style="155" customWidth="1"/>
    <col min="1031" max="1031" width="42.88671875" style="155" bestFit="1" customWidth="1"/>
    <col min="1032" max="1032" width="13.33203125" style="155" bestFit="1" customWidth="1"/>
    <col min="1033" max="1033" width="12.33203125" style="155" bestFit="1" customWidth="1"/>
    <col min="1034" max="1035" width="12" style="155" bestFit="1" customWidth="1"/>
    <col min="1036" max="1036" width="7.6640625" style="155" customWidth="1"/>
    <col min="1037" max="1280" width="9.109375" style="155"/>
    <col min="1281" max="1281" width="11.33203125" style="155" bestFit="1" customWidth="1"/>
    <col min="1282" max="1286" width="1.88671875" style="155" customWidth="1"/>
    <col min="1287" max="1287" width="42.88671875" style="155" bestFit="1" customWidth="1"/>
    <col min="1288" max="1288" width="13.33203125" style="155" bestFit="1" customWidth="1"/>
    <col min="1289" max="1289" width="12.33203125" style="155" bestFit="1" customWidth="1"/>
    <col min="1290" max="1291" width="12" style="155" bestFit="1" customWidth="1"/>
    <col min="1292" max="1292" width="7.6640625" style="155" customWidth="1"/>
    <col min="1293" max="1536" width="9.109375" style="155"/>
    <col min="1537" max="1537" width="11.33203125" style="155" bestFit="1" customWidth="1"/>
    <col min="1538" max="1542" width="1.88671875" style="155" customWidth="1"/>
    <col min="1543" max="1543" width="42.88671875" style="155" bestFit="1" customWidth="1"/>
    <col min="1544" max="1544" width="13.33203125" style="155" bestFit="1" customWidth="1"/>
    <col min="1545" max="1545" width="12.33203125" style="155" bestFit="1" customWidth="1"/>
    <col min="1546" max="1547" width="12" style="155" bestFit="1" customWidth="1"/>
    <col min="1548" max="1548" width="7.6640625" style="155" customWidth="1"/>
    <col min="1549" max="1792" width="9.109375" style="155"/>
    <col min="1793" max="1793" width="11.33203125" style="155" bestFit="1" customWidth="1"/>
    <col min="1794" max="1798" width="1.88671875" style="155" customWidth="1"/>
    <col min="1799" max="1799" width="42.88671875" style="155" bestFit="1" customWidth="1"/>
    <col min="1800" max="1800" width="13.33203125" style="155" bestFit="1" customWidth="1"/>
    <col min="1801" max="1801" width="12.33203125" style="155" bestFit="1" customWidth="1"/>
    <col min="1802" max="1803" width="12" style="155" bestFit="1" customWidth="1"/>
    <col min="1804" max="1804" width="7.6640625" style="155" customWidth="1"/>
    <col min="1805" max="2048" width="9.109375" style="155"/>
    <col min="2049" max="2049" width="11.33203125" style="155" bestFit="1" customWidth="1"/>
    <col min="2050" max="2054" width="1.88671875" style="155" customWidth="1"/>
    <col min="2055" max="2055" width="42.88671875" style="155" bestFit="1" customWidth="1"/>
    <col min="2056" max="2056" width="13.33203125" style="155" bestFit="1" customWidth="1"/>
    <col min="2057" max="2057" width="12.33203125" style="155" bestFit="1" customWidth="1"/>
    <col min="2058" max="2059" width="12" style="155" bestFit="1" customWidth="1"/>
    <col min="2060" max="2060" width="7.6640625" style="155" customWidth="1"/>
    <col min="2061" max="2304" width="9.109375" style="155"/>
    <col min="2305" max="2305" width="11.33203125" style="155" bestFit="1" customWidth="1"/>
    <col min="2306" max="2310" width="1.88671875" style="155" customWidth="1"/>
    <col min="2311" max="2311" width="42.88671875" style="155" bestFit="1" customWidth="1"/>
    <col min="2312" max="2312" width="13.33203125" style="155" bestFit="1" customWidth="1"/>
    <col min="2313" max="2313" width="12.33203125" style="155" bestFit="1" customWidth="1"/>
    <col min="2314" max="2315" width="12" style="155" bestFit="1" customWidth="1"/>
    <col min="2316" max="2316" width="7.6640625" style="155" customWidth="1"/>
    <col min="2317" max="2560" width="9.109375" style="155"/>
    <col min="2561" max="2561" width="11.33203125" style="155" bestFit="1" customWidth="1"/>
    <col min="2562" max="2566" width="1.88671875" style="155" customWidth="1"/>
    <col min="2567" max="2567" width="42.88671875" style="155" bestFit="1" customWidth="1"/>
    <col min="2568" max="2568" width="13.33203125" style="155" bestFit="1" customWidth="1"/>
    <col min="2569" max="2569" width="12.33203125" style="155" bestFit="1" customWidth="1"/>
    <col min="2570" max="2571" width="12" style="155" bestFit="1" customWidth="1"/>
    <col min="2572" max="2572" width="7.6640625" style="155" customWidth="1"/>
    <col min="2573" max="2816" width="9.109375" style="155"/>
    <col min="2817" max="2817" width="11.33203125" style="155" bestFit="1" customWidth="1"/>
    <col min="2818" max="2822" width="1.88671875" style="155" customWidth="1"/>
    <col min="2823" max="2823" width="42.88671875" style="155" bestFit="1" customWidth="1"/>
    <col min="2824" max="2824" width="13.33203125" style="155" bestFit="1" customWidth="1"/>
    <col min="2825" max="2825" width="12.33203125" style="155" bestFit="1" customWidth="1"/>
    <col min="2826" max="2827" width="12" style="155" bestFit="1" customWidth="1"/>
    <col min="2828" max="2828" width="7.6640625" style="155" customWidth="1"/>
    <col min="2829" max="3072" width="9.109375" style="155"/>
    <col min="3073" max="3073" width="11.33203125" style="155" bestFit="1" customWidth="1"/>
    <col min="3074" max="3078" width="1.88671875" style="155" customWidth="1"/>
    <col min="3079" max="3079" width="42.88671875" style="155" bestFit="1" customWidth="1"/>
    <col min="3080" max="3080" width="13.33203125" style="155" bestFit="1" customWidth="1"/>
    <col min="3081" max="3081" width="12.33203125" style="155" bestFit="1" customWidth="1"/>
    <col min="3082" max="3083" width="12" style="155" bestFit="1" customWidth="1"/>
    <col min="3084" max="3084" width="7.6640625" style="155" customWidth="1"/>
    <col min="3085" max="3328" width="9.109375" style="155"/>
    <col min="3329" max="3329" width="11.33203125" style="155" bestFit="1" customWidth="1"/>
    <col min="3330" max="3334" width="1.88671875" style="155" customWidth="1"/>
    <col min="3335" max="3335" width="42.88671875" style="155" bestFit="1" customWidth="1"/>
    <col min="3336" max="3336" width="13.33203125" style="155" bestFit="1" customWidth="1"/>
    <col min="3337" max="3337" width="12.33203125" style="155" bestFit="1" customWidth="1"/>
    <col min="3338" max="3339" width="12" style="155" bestFit="1" customWidth="1"/>
    <col min="3340" max="3340" width="7.6640625" style="155" customWidth="1"/>
    <col min="3341" max="3584" width="9.109375" style="155"/>
    <col min="3585" max="3585" width="11.33203125" style="155" bestFit="1" customWidth="1"/>
    <col min="3586" max="3590" width="1.88671875" style="155" customWidth="1"/>
    <col min="3591" max="3591" width="42.88671875" style="155" bestFit="1" customWidth="1"/>
    <col min="3592" max="3592" width="13.33203125" style="155" bestFit="1" customWidth="1"/>
    <col min="3593" max="3593" width="12.33203125" style="155" bestFit="1" customWidth="1"/>
    <col min="3594" max="3595" width="12" style="155" bestFit="1" customWidth="1"/>
    <col min="3596" max="3596" width="7.6640625" style="155" customWidth="1"/>
    <col min="3597" max="3840" width="9.109375" style="155"/>
    <col min="3841" max="3841" width="11.33203125" style="155" bestFit="1" customWidth="1"/>
    <col min="3842" max="3846" width="1.88671875" style="155" customWidth="1"/>
    <col min="3847" max="3847" width="42.88671875" style="155" bestFit="1" customWidth="1"/>
    <col min="3848" max="3848" width="13.33203125" style="155" bestFit="1" customWidth="1"/>
    <col min="3849" max="3849" width="12.33203125" style="155" bestFit="1" customWidth="1"/>
    <col min="3850" max="3851" width="12" style="155" bestFit="1" customWidth="1"/>
    <col min="3852" max="3852" width="7.6640625" style="155" customWidth="1"/>
    <col min="3853" max="4096" width="9.109375" style="155"/>
    <col min="4097" max="4097" width="11.33203125" style="155" bestFit="1" customWidth="1"/>
    <col min="4098" max="4102" width="1.88671875" style="155" customWidth="1"/>
    <col min="4103" max="4103" width="42.88671875" style="155" bestFit="1" customWidth="1"/>
    <col min="4104" max="4104" width="13.33203125" style="155" bestFit="1" customWidth="1"/>
    <col min="4105" max="4105" width="12.33203125" style="155" bestFit="1" customWidth="1"/>
    <col min="4106" max="4107" width="12" style="155" bestFit="1" customWidth="1"/>
    <col min="4108" max="4108" width="7.6640625" style="155" customWidth="1"/>
    <col min="4109" max="4352" width="9.109375" style="155"/>
    <col min="4353" max="4353" width="11.33203125" style="155" bestFit="1" customWidth="1"/>
    <col min="4354" max="4358" width="1.88671875" style="155" customWidth="1"/>
    <col min="4359" max="4359" width="42.88671875" style="155" bestFit="1" customWidth="1"/>
    <col min="4360" max="4360" width="13.33203125" style="155" bestFit="1" customWidth="1"/>
    <col min="4361" max="4361" width="12.33203125" style="155" bestFit="1" customWidth="1"/>
    <col min="4362" max="4363" width="12" style="155" bestFit="1" customWidth="1"/>
    <col min="4364" max="4364" width="7.6640625" style="155" customWidth="1"/>
    <col min="4365" max="4608" width="9.109375" style="155"/>
    <col min="4609" max="4609" width="11.33203125" style="155" bestFit="1" customWidth="1"/>
    <col min="4610" max="4614" width="1.88671875" style="155" customWidth="1"/>
    <col min="4615" max="4615" width="42.88671875" style="155" bestFit="1" customWidth="1"/>
    <col min="4616" max="4616" width="13.33203125" style="155" bestFit="1" customWidth="1"/>
    <col min="4617" max="4617" width="12.33203125" style="155" bestFit="1" customWidth="1"/>
    <col min="4618" max="4619" width="12" style="155" bestFit="1" customWidth="1"/>
    <col min="4620" max="4620" width="7.6640625" style="155" customWidth="1"/>
    <col min="4621" max="4864" width="9.109375" style="155"/>
    <col min="4865" max="4865" width="11.33203125" style="155" bestFit="1" customWidth="1"/>
    <col min="4866" max="4870" width="1.88671875" style="155" customWidth="1"/>
    <col min="4871" max="4871" width="42.88671875" style="155" bestFit="1" customWidth="1"/>
    <col min="4872" max="4872" width="13.33203125" style="155" bestFit="1" customWidth="1"/>
    <col min="4873" max="4873" width="12.33203125" style="155" bestFit="1" customWidth="1"/>
    <col min="4874" max="4875" width="12" style="155" bestFit="1" customWidth="1"/>
    <col min="4876" max="4876" width="7.6640625" style="155" customWidth="1"/>
    <col min="4877" max="5120" width="9.109375" style="155"/>
    <col min="5121" max="5121" width="11.33203125" style="155" bestFit="1" customWidth="1"/>
    <col min="5122" max="5126" width="1.88671875" style="155" customWidth="1"/>
    <col min="5127" max="5127" width="42.88671875" style="155" bestFit="1" customWidth="1"/>
    <col min="5128" max="5128" width="13.33203125" style="155" bestFit="1" customWidth="1"/>
    <col min="5129" max="5129" width="12.33203125" style="155" bestFit="1" customWidth="1"/>
    <col min="5130" max="5131" width="12" style="155" bestFit="1" customWidth="1"/>
    <col min="5132" max="5132" width="7.6640625" style="155" customWidth="1"/>
    <col min="5133" max="5376" width="9.109375" style="155"/>
    <col min="5377" max="5377" width="11.33203125" style="155" bestFit="1" customWidth="1"/>
    <col min="5378" max="5382" width="1.88671875" style="155" customWidth="1"/>
    <col min="5383" max="5383" width="42.88671875" style="155" bestFit="1" customWidth="1"/>
    <col min="5384" max="5384" width="13.33203125" style="155" bestFit="1" customWidth="1"/>
    <col min="5385" max="5385" width="12.33203125" style="155" bestFit="1" customWidth="1"/>
    <col min="5386" max="5387" width="12" style="155" bestFit="1" customWidth="1"/>
    <col min="5388" max="5388" width="7.6640625" style="155" customWidth="1"/>
    <col min="5389" max="5632" width="9.109375" style="155"/>
    <col min="5633" max="5633" width="11.33203125" style="155" bestFit="1" customWidth="1"/>
    <col min="5634" max="5638" width="1.88671875" style="155" customWidth="1"/>
    <col min="5639" max="5639" width="42.88671875" style="155" bestFit="1" customWidth="1"/>
    <col min="5640" max="5640" width="13.33203125" style="155" bestFit="1" customWidth="1"/>
    <col min="5641" max="5641" width="12.33203125" style="155" bestFit="1" customWidth="1"/>
    <col min="5642" max="5643" width="12" style="155" bestFit="1" customWidth="1"/>
    <col min="5644" max="5644" width="7.6640625" style="155" customWidth="1"/>
    <col min="5645" max="5888" width="9.109375" style="155"/>
    <col min="5889" max="5889" width="11.33203125" style="155" bestFit="1" customWidth="1"/>
    <col min="5890" max="5894" width="1.88671875" style="155" customWidth="1"/>
    <col min="5895" max="5895" width="42.88671875" style="155" bestFit="1" customWidth="1"/>
    <col min="5896" max="5896" width="13.33203125" style="155" bestFit="1" customWidth="1"/>
    <col min="5897" max="5897" width="12.33203125" style="155" bestFit="1" customWidth="1"/>
    <col min="5898" max="5899" width="12" style="155" bestFit="1" customWidth="1"/>
    <col min="5900" max="5900" width="7.6640625" style="155" customWidth="1"/>
    <col min="5901" max="6144" width="9.109375" style="155"/>
    <col min="6145" max="6145" width="11.33203125" style="155" bestFit="1" customWidth="1"/>
    <col min="6146" max="6150" width="1.88671875" style="155" customWidth="1"/>
    <col min="6151" max="6151" width="42.88671875" style="155" bestFit="1" customWidth="1"/>
    <col min="6152" max="6152" width="13.33203125" style="155" bestFit="1" customWidth="1"/>
    <col min="6153" max="6153" width="12.33203125" style="155" bestFit="1" customWidth="1"/>
    <col min="6154" max="6155" width="12" style="155" bestFit="1" customWidth="1"/>
    <col min="6156" max="6156" width="7.6640625" style="155" customWidth="1"/>
    <col min="6157" max="6400" width="9.109375" style="155"/>
    <col min="6401" max="6401" width="11.33203125" style="155" bestFit="1" customWidth="1"/>
    <col min="6402" max="6406" width="1.88671875" style="155" customWidth="1"/>
    <col min="6407" max="6407" width="42.88671875" style="155" bestFit="1" customWidth="1"/>
    <col min="6408" max="6408" width="13.33203125" style="155" bestFit="1" customWidth="1"/>
    <col min="6409" max="6409" width="12.33203125" style="155" bestFit="1" customWidth="1"/>
    <col min="6410" max="6411" width="12" style="155" bestFit="1" customWidth="1"/>
    <col min="6412" max="6412" width="7.6640625" style="155" customWidth="1"/>
    <col min="6413" max="6656" width="9.109375" style="155"/>
    <col min="6657" max="6657" width="11.33203125" style="155" bestFit="1" customWidth="1"/>
    <col min="6658" max="6662" width="1.88671875" style="155" customWidth="1"/>
    <col min="6663" max="6663" width="42.88671875" style="155" bestFit="1" customWidth="1"/>
    <col min="6664" max="6664" width="13.33203125" style="155" bestFit="1" customWidth="1"/>
    <col min="6665" max="6665" width="12.33203125" style="155" bestFit="1" customWidth="1"/>
    <col min="6666" max="6667" width="12" style="155" bestFit="1" customWidth="1"/>
    <col min="6668" max="6668" width="7.6640625" style="155" customWidth="1"/>
    <col min="6669" max="6912" width="9.109375" style="155"/>
    <col min="6913" max="6913" width="11.33203125" style="155" bestFit="1" customWidth="1"/>
    <col min="6914" max="6918" width="1.88671875" style="155" customWidth="1"/>
    <col min="6919" max="6919" width="42.88671875" style="155" bestFit="1" customWidth="1"/>
    <col min="6920" max="6920" width="13.33203125" style="155" bestFit="1" customWidth="1"/>
    <col min="6921" max="6921" width="12.33203125" style="155" bestFit="1" customWidth="1"/>
    <col min="6922" max="6923" width="12" style="155" bestFit="1" customWidth="1"/>
    <col min="6924" max="6924" width="7.6640625" style="155" customWidth="1"/>
    <col min="6925" max="7168" width="9.109375" style="155"/>
    <col min="7169" max="7169" width="11.33203125" style="155" bestFit="1" customWidth="1"/>
    <col min="7170" max="7174" width="1.88671875" style="155" customWidth="1"/>
    <col min="7175" max="7175" width="42.88671875" style="155" bestFit="1" customWidth="1"/>
    <col min="7176" max="7176" width="13.33203125" style="155" bestFit="1" customWidth="1"/>
    <col min="7177" max="7177" width="12.33203125" style="155" bestFit="1" customWidth="1"/>
    <col min="7178" max="7179" width="12" style="155" bestFit="1" customWidth="1"/>
    <col min="7180" max="7180" width="7.6640625" style="155" customWidth="1"/>
    <col min="7181" max="7424" width="9.109375" style="155"/>
    <col min="7425" max="7425" width="11.33203125" style="155" bestFit="1" customWidth="1"/>
    <col min="7426" max="7430" width="1.88671875" style="155" customWidth="1"/>
    <col min="7431" max="7431" width="42.88671875" style="155" bestFit="1" customWidth="1"/>
    <col min="7432" max="7432" width="13.33203125" style="155" bestFit="1" customWidth="1"/>
    <col min="7433" max="7433" width="12.33203125" style="155" bestFit="1" customWidth="1"/>
    <col min="7434" max="7435" width="12" style="155" bestFit="1" customWidth="1"/>
    <col min="7436" max="7436" width="7.6640625" style="155" customWidth="1"/>
    <col min="7437" max="7680" width="9.109375" style="155"/>
    <col min="7681" max="7681" width="11.33203125" style="155" bestFit="1" customWidth="1"/>
    <col min="7682" max="7686" width="1.88671875" style="155" customWidth="1"/>
    <col min="7687" max="7687" width="42.88671875" style="155" bestFit="1" customWidth="1"/>
    <col min="7688" max="7688" width="13.33203125" style="155" bestFit="1" customWidth="1"/>
    <col min="7689" max="7689" width="12.33203125" style="155" bestFit="1" customWidth="1"/>
    <col min="7690" max="7691" width="12" style="155" bestFit="1" customWidth="1"/>
    <col min="7692" max="7692" width="7.6640625" style="155" customWidth="1"/>
    <col min="7693" max="7936" width="9.109375" style="155"/>
    <col min="7937" max="7937" width="11.33203125" style="155" bestFit="1" customWidth="1"/>
    <col min="7938" max="7942" width="1.88671875" style="155" customWidth="1"/>
    <col min="7943" max="7943" width="42.88671875" style="155" bestFit="1" customWidth="1"/>
    <col min="7944" max="7944" width="13.33203125" style="155" bestFit="1" customWidth="1"/>
    <col min="7945" max="7945" width="12.33203125" style="155" bestFit="1" customWidth="1"/>
    <col min="7946" max="7947" width="12" style="155" bestFit="1" customWidth="1"/>
    <col min="7948" max="7948" width="7.6640625" style="155" customWidth="1"/>
    <col min="7949" max="8192" width="9.109375" style="155"/>
    <col min="8193" max="8193" width="11.33203125" style="155" bestFit="1" customWidth="1"/>
    <col min="8194" max="8198" width="1.88671875" style="155" customWidth="1"/>
    <col min="8199" max="8199" width="42.88671875" style="155" bestFit="1" customWidth="1"/>
    <col min="8200" max="8200" width="13.33203125" style="155" bestFit="1" customWidth="1"/>
    <col min="8201" max="8201" width="12.33203125" style="155" bestFit="1" customWidth="1"/>
    <col min="8202" max="8203" width="12" style="155" bestFit="1" customWidth="1"/>
    <col min="8204" max="8204" width="7.6640625" style="155" customWidth="1"/>
    <col min="8205" max="8448" width="9.109375" style="155"/>
    <col min="8449" max="8449" width="11.33203125" style="155" bestFit="1" customWidth="1"/>
    <col min="8450" max="8454" width="1.88671875" style="155" customWidth="1"/>
    <col min="8455" max="8455" width="42.88671875" style="155" bestFit="1" customWidth="1"/>
    <col min="8456" max="8456" width="13.33203125" style="155" bestFit="1" customWidth="1"/>
    <col min="8457" max="8457" width="12.33203125" style="155" bestFit="1" customWidth="1"/>
    <col min="8458" max="8459" width="12" style="155" bestFit="1" customWidth="1"/>
    <col min="8460" max="8460" width="7.6640625" style="155" customWidth="1"/>
    <col min="8461" max="8704" width="9.109375" style="155"/>
    <col min="8705" max="8705" width="11.33203125" style="155" bestFit="1" customWidth="1"/>
    <col min="8706" max="8710" width="1.88671875" style="155" customWidth="1"/>
    <col min="8711" max="8711" width="42.88671875" style="155" bestFit="1" customWidth="1"/>
    <col min="8712" max="8712" width="13.33203125" style="155" bestFit="1" customWidth="1"/>
    <col min="8713" max="8713" width="12.33203125" style="155" bestFit="1" customWidth="1"/>
    <col min="8714" max="8715" width="12" style="155" bestFit="1" customWidth="1"/>
    <col min="8716" max="8716" width="7.6640625" style="155" customWidth="1"/>
    <col min="8717" max="8960" width="9.109375" style="155"/>
    <col min="8961" max="8961" width="11.33203125" style="155" bestFit="1" customWidth="1"/>
    <col min="8962" max="8966" width="1.88671875" style="155" customWidth="1"/>
    <col min="8967" max="8967" width="42.88671875" style="155" bestFit="1" customWidth="1"/>
    <col min="8968" max="8968" width="13.33203125" style="155" bestFit="1" customWidth="1"/>
    <col min="8969" max="8969" width="12.33203125" style="155" bestFit="1" customWidth="1"/>
    <col min="8970" max="8971" width="12" style="155" bestFit="1" customWidth="1"/>
    <col min="8972" max="8972" width="7.6640625" style="155" customWidth="1"/>
    <col min="8973" max="9216" width="9.109375" style="155"/>
    <col min="9217" max="9217" width="11.33203125" style="155" bestFit="1" customWidth="1"/>
    <col min="9218" max="9222" width="1.88671875" style="155" customWidth="1"/>
    <col min="9223" max="9223" width="42.88671875" style="155" bestFit="1" customWidth="1"/>
    <col min="9224" max="9224" width="13.33203125" style="155" bestFit="1" customWidth="1"/>
    <col min="9225" max="9225" width="12.33203125" style="155" bestFit="1" customWidth="1"/>
    <col min="9226" max="9227" width="12" style="155" bestFit="1" customWidth="1"/>
    <col min="9228" max="9228" width="7.6640625" style="155" customWidth="1"/>
    <col min="9229" max="9472" width="9.109375" style="155"/>
    <col min="9473" max="9473" width="11.33203125" style="155" bestFit="1" customWidth="1"/>
    <col min="9474" max="9478" width="1.88671875" style="155" customWidth="1"/>
    <col min="9479" max="9479" width="42.88671875" style="155" bestFit="1" customWidth="1"/>
    <col min="9480" max="9480" width="13.33203125" style="155" bestFit="1" customWidth="1"/>
    <col min="9481" max="9481" width="12.33203125" style="155" bestFit="1" customWidth="1"/>
    <col min="9482" max="9483" width="12" style="155" bestFit="1" customWidth="1"/>
    <col min="9484" max="9484" width="7.6640625" style="155" customWidth="1"/>
    <col min="9485" max="9728" width="9.109375" style="155"/>
    <col min="9729" max="9729" width="11.33203125" style="155" bestFit="1" customWidth="1"/>
    <col min="9730" max="9734" width="1.88671875" style="155" customWidth="1"/>
    <col min="9735" max="9735" width="42.88671875" style="155" bestFit="1" customWidth="1"/>
    <col min="9736" max="9736" width="13.33203125" style="155" bestFit="1" customWidth="1"/>
    <col min="9737" max="9737" width="12.33203125" style="155" bestFit="1" customWidth="1"/>
    <col min="9738" max="9739" width="12" style="155" bestFit="1" customWidth="1"/>
    <col min="9740" max="9740" width="7.6640625" style="155" customWidth="1"/>
    <col min="9741" max="9984" width="9.109375" style="155"/>
    <col min="9985" max="9985" width="11.33203125" style="155" bestFit="1" customWidth="1"/>
    <col min="9986" max="9990" width="1.88671875" style="155" customWidth="1"/>
    <col min="9991" max="9991" width="42.88671875" style="155" bestFit="1" customWidth="1"/>
    <col min="9992" max="9992" width="13.33203125" style="155" bestFit="1" customWidth="1"/>
    <col min="9993" max="9993" width="12.33203125" style="155" bestFit="1" customWidth="1"/>
    <col min="9994" max="9995" width="12" style="155" bestFit="1" customWidth="1"/>
    <col min="9996" max="9996" width="7.6640625" style="155" customWidth="1"/>
    <col min="9997" max="10240" width="9.109375" style="155"/>
    <col min="10241" max="10241" width="11.33203125" style="155" bestFit="1" customWidth="1"/>
    <col min="10242" max="10246" width="1.88671875" style="155" customWidth="1"/>
    <col min="10247" max="10247" width="42.88671875" style="155" bestFit="1" customWidth="1"/>
    <col min="10248" max="10248" width="13.33203125" style="155" bestFit="1" customWidth="1"/>
    <col min="10249" max="10249" width="12.33203125" style="155" bestFit="1" customWidth="1"/>
    <col min="10250" max="10251" width="12" style="155" bestFit="1" customWidth="1"/>
    <col min="10252" max="10252" width="7.6640625" style="155" customWidth="1"/>
    <col min="10253" max="10496" width="9.109375" style="155"/>
    <col min="10497" max="10497" width="11.33203125" style="155" bestFit="1" customWidth="1"/>
    <col min="10498" max="10502" width="1.88671875" style="155" customWidth="1"/>
    <col min="10503" max="10503" width="42.88671875" style="155" bestFit="1" customWidth="1"/>
    <col min="10504" max="10504" width="13.33203125" style="155" bestFit="1" customWidth="1"/>
    <col min="10505" max="10505" width="12.33203125" style="155" bestFit="1" customWidth="1"/>
    <col min="10506" max="10507" width="12" style="155" bestFit="1" customWidth="1"/>
    <col min="10508" max="10508" width="7.6640625" style="155" customWidth="1"/>
    <col min="10509" max="10752" width="9.109375" style="155"/>
    <col min="10753" max="10753" width="11.33203125" style="155" bestFit="1" customWidth="1"/>
    <col min="10754" max="10758" width="1.88671875" style="155" customWidth="1"/>
    <col min="10759" max="10759" width="42.88671875" style="155" bestFit="1" customWidth="1"/>
    <col min="10760" max="10760" width="13.33203125" style="155" bestFit="1" customWidth="1"/>
    <col min="10761" max="10761" width="12.33203125" style="155" bestFit="1" customWidth="1"/>
    <col min="10762" max="10763" width="12" style="155" bestFit="1" customWidth="1"/>
    <col min="10764" max="10764" width="7.6640625" style="155" customWidth="1"/>
    <col min="10765" max="11008" width="9.109375" style="155"/>
    <col min="11009" max="11009" width="11.33203125" style="155" bestFit="1" customWidth="1"/>
    <col min="11010" max="11014" width="1.88671875" style="155" customWidth="1"/>
    <col min="11015" max="11015" width="42.88671875" style="155" bestFit="1" customWidth="1"/>
    <col min="11016" max="11016" width="13.33203125" style="155" bestFit="1" customWidth="1"/>
    <col min="11017" max="11017" width="12.33203125" style="155" bestFit="1" customWidth="1"/>
    <col min="11018" max="11019" width="12" style="155" bestFit="1" customWidth="1"/>
    <col min="11020" max="11020" width="7.6640625" style="155" customWidth="1"/>
    <col min="11021" max="11264" width="9.109375" style="155"/>
    <col min="11265" max="11265" width="11.33203125" style="155" bestFit="1" customWidth="1"/>
    <col min="11266" max="11270" width="1.88671875" style="155" customWidth="1"/>
    <col min="11271" max="11271" width="42.88671875" style="155" bestFit="1" customWidth="1"/>
    <col min="11272" max="11272" width="13.33203125" style="155" bestFit="1" customWidth="1"/>
    <col min="11273" max="11273" width="12.33203125" style="155" bestFit="1" customWidth="1"/>
    <col min="11274" max="11275" width="12" style="155" bestFit="1" customWidth="1"/>
    <col min="11276" max="11276" width="7.6640625" style="155" customWidth="1"/>
    <col min="11277" max="11520" width="9.109375" style="155"/>
    <col min="11521" max="11521" width="11.33203125" style="155" bestFit="1" customWidth="1"/>
    <col min="11522" max="11526" width="1.88671875" style="155" customWidth="1"/>
    <col min="11527" max="11527" width="42.88671875" style="155" bestFit="1" customWidth="1"/>
    <col min="11528" max="11528" width="13.33203125" style="155" bestFit="1" customWidth="1"/>
    <col min="11529" max="11529" width="12.33203125" style="155" bestFit="1" customWidth="1"/>
    <col min="11530" max="11531" width="12" style="155" bestFit="1" customWidth="1"/>
    <col min="11532" max="11532" width="7.6640625" style="155" customWidth="1"/>
    <col min="11533" max="11776" width="9.109375" style="155"/>
    <col min="11777" max="11777" width="11.33203125" style="155" bestFit="1" customWidth="1"/>
    <col min="11778" max="11782" width="1.88671875" style="155" customWidth="1"/>
    <col min="11783" max="11783" width="42.88671875" style="155" bestFit="1" customWidth="1"/>
    <col min="11784" max="11784" width="13.33203125" style="155" bestFit="1" customWidth="1"/>
    <col min="11785" max="11785" width="12.33203125" style="155" bestFit="1" customWidth="1"/>
    <col min="11786" max="11787" width="12" style="155" bestFit="1" customWidth="1"/>
    <col min="11788" max="11788" width="7.6640625" style="155" customWidth="1"/>
    <col min="11789" max="12032" width="9.109375" style="155"/>
    <col min="12033" max="12033" width="11.33203125" style="155" bestFit="1" customWidth="1"/>
    <col min="12034" max="12038" width="1.88671875" style="155" customWidth="1"/>
    <col min="12039" max="12039" width="42.88671875" style="155" bestFit="1" customWidth="1"/>
    <col min="12040" max="12040" width="13.33203125" style="155" bestFit="1" customWidth="1"/>
    <col min="12041" max="12041" width="12.33203125" style="155" bestFit="1" customWidth="1"/>
    <col min="12042" max="12043" width="12" style="155" bestFit="1" customWidth="1"/>
    <col min="12044" max="12044" width="7.6640625" style="155" customWidth="1"/>
    <col min="12045" max="12288" width="9.109375" style="155"/>
    <col min="12289" max="12289" width="11.33203125" style="155" bestFit="1" customWidth="1"/>
    <col min="12290" max="12294" width="1.88671875" style="155" customWidth="1"/>
    <col min="12295" max="12295" width="42.88671875" style="155" bestFit="1" customWidth="1"/>
    <col min="12296" max="12296" width="13.33203125" style="155" bestFit="1" customWidth="1"/>
    <col min="12297" max="12297" width="12.33203125" style="155" bestFit="1" customWidth="1"/>
    <col min="12298" max="12299" width="12" style="155" bestFit="1" customWidth="1"/>
    <col min="12300" max="12300" width="7.6640625" style="155" customWidth="1"/>
    <col min="12301" max="12544" width="9.109375" style="155"/>
    <col min="12545" max="12545" width="11.33203125" style="155" bestFit="1" customWidth="1"/>
    <col min="12546" max="12550" width="1.88671875" style="155" customWidth="1"/>
    <col min="12551" max="12551" width="42.88671875" style="155" bestFit="1" customWidth="1"/>
    <col min="12552" max="12552" width="13.33203125" style="155" bestFit="1" customWidth="1"/>
    <col min="12553" max="12553" width="12.33203125" style="155" bestFit="1" customWidth="1"/>
    <col min="12554" max="12555" width="12" style="155" bestFit="1" customWidth="1"/>
    <col min="12556" max="12556" width="7.6640625" style="155" customWidth="1"/>
    <col min="12557" max="12800" width="9.109375" style="155"/>
    <col min="12801" max="12801" width="11.33203125" style="155" bestFit="1" customWidth="1"/>
    <col min="12802" max="12806" width="1.88671875" style="155" customWidth="1"/>
    <col min="12807" max="12807" width="42.88671875" style="155" bestFit="1" customWidth="1"/>
    <col min="12808" max="12808" width="13.33203125" style="155" bestFit="1" customWidth="1"/>
    <col min="12809" max="12809" width="12.33203125" style="155" bestFit="1" customWidth="1"/>
    <col min="12810" max="12811" width="12" style="155" bestFit="1" customWidth="1"/>
    <col min="12812" max="12812" width="7.6640625" style="155" customWidth="1"/>
    <col min="12813" max="13056" width="9.109375" style="155"/>
    <col min="13057" max="13057" width="11.33203125" style="155" bestFit="1" customWidth="1"/>
    <col min="13058" max="13062" width="1.88671875" style="155" customWidth="1"/>
    <col min="13063" max="13063" width="42.88671875" style="155" bestFit="1" customWidth="1"/>
    <col min="13064" max="13064" width="13.33203125" style="155" bestFit="1" customWidth="1"/>
    <col min="13065" max="13065" width="12.33203125" style="155" bestFit="1" customWidth="1"/>
    <col min="13066" max="13067" width="12" style="155" bestFit="1" customWidth="1"/>
    <col min="13068" max="13068" width="7.6640625" style="155" customWidth="1"/>
    <col min="13069" max="13312" width="9.109375" style="155"/>
    <col min="13313" max="13313" width="11.33203125" style="155" bestFit="1" customWidth="1"/>
    <col min="13314" max="13318" width="1.88671875" style="155" customWidth="1"/>
    <col min="13319" max="13319" width="42.88671875" style="155" bestFit="1" customWidth="1"/>
    <col min="13320" max="13320" width="13.33203125" style="155" bestFit="1" customWidth="1"/>
    <col min="13321" max="13321" width="12.33203125" style="155" bestFit="1" customWidth="1"/>
    <col min="13322" max="13323" width="12" style="155" bestFit="1" customWidth="1"/>
    <col min="13324" max="13324" width="7.6640625" style="155" customWidth="1"/>
    <col min="13325" max="13568" width="9.109375" style="155"/>
    <col min="13569" max="13569" width="11.33203125" style="155" bestFit="1" customWidth="1"/>
    <col min="13570" max="13574" width="1.88671875" style="155" customWidth="1"/>
    <col min="13575" max="13575" width="42.88671875" style="155" bestFit="1" customWidth="1"/>
    <col min="13576" max="13576" width="13.33203125" style="155" bestFit="1" customWidth="1"/>
    <col min="13577" max="13577" width="12.33203125" style="155" bestFit="1" customWidth="1"/>
    <col min="13578" max="13579" width="12" style="155" bestFit="1" customWidth="1"/>
    <col min="13580" max="13580" width="7.6640625" style="155" customWidth="1"/>
    <col min="13581" max="13824" width="9.109375" style="155"/>
    <col min="13825" max="13825" width="11.33203125" style="155" bestFit="1" customWidth="1"/>
    <col min="13826" max="13830" width="1.88671875" style="155" customWidth="1"/>
    <col min="13831" max="13831" width="42.88671875" style="155" bestFit="1" customWidth="1"/>
    <col min="13832" max="13832" width="13.33203125" style="155" bestFit="1" customWidth="1"/>
    <col min="13833" max="13833" width="12.33203125" style="155" bestFit="1" customWidth="1"/>
    <col min="13834" max="13835" width="12" style="155" bestFit="1" customWidth="1"/>
    <col min="13836" max="13836" width="7.6640625" style="155" customWidth="1"/>
    <col min="13837" max="14080" width="9.109375" style="155"/>
    <col min="14081" max="14081" width="11.33203125" style="155" bestFit="1" customWidth="1"/>
    <col min="14082" max="14086" width="1.88671875" style="155" customWidth="1"/>
    <col min="14087" max="14087" width="42.88671875" style="155" bestFit="1" customWidth="1"/>
    <col min="14088" max="14088" width="13.33203125" style="155" bestFit="1" customWidth="1"/>
    <col min="14089" max="14089" width="12.33203125" style="155" bestFit="1" customWidth="1"/>
    <col min="14090" max="14091" width="12" style="155" bestFit="1" customWidth="1"/>
    <col min="14092" max="14092" width="7.6640625" style="155" customWidth="1"/>
    <col min="14093" max="14336" width="9.109375" style="155"/>
    <col min="14337" max="14337" width="11.33203125" style="155" bestFit="1" customWidth="1"/>
    <col min="14338" max="14342" width="1.88671875" style="155" customWidth="1"/>
    <col min="14343" max="14343" width="42.88671875" style="155" bestFit="1" customWidth="1"/>
    <col min="14344" max="14344" width="13.33203125" style="155" bestFit="1" customWidth="1"/>
    <col min="14345" max="14345" width="12.33203125" style="155" bestFit="1" customWidth="1"/>
    <col min="14346" max="14347" width="12" style="155" bestFit="1" customWidth="1"/>
    <col min="14348" max="14348" width="7.6640625" style="155" customWidth="1"/>
    <col min="14349" max="14592" width="9.109375" style="155"/>
    <col min="14593" max="14593" width="11.33203125" style="155" bestFit="1" customWidth="1"/>
    <col min="14594" max="14598" width="1.88671875" style="155" customWidth="1"/>
    <col min="14599" max="14599" width="42.88671875" style="155" bestFit="1" customWidth="1"/>
    <col min="14600" max="14600" width="13.33203125" style="155" bestFit="1" customWidth="1"/>
    <col min="14601" max="14601" width="12.33203125" style="155" bestFit="1" customWidth="1"/>
    <col min="14602" max="14603" width="12" style="155" bestFit="1" customWidth="1"/>
    <col min="14604" max="14604" width="7.6640625" style="155" customWidth="1"/>
    <col min="14605" max="14848" width="9.109375" style="155"/>
    <col min="14849" max="14849" width="11.33203125" style="155" bestFit="1" customWidth="1"/>
    <col min="14850" max="14854" width="1.88671875" style="155" customWidth="1"/>
    <col min="14855" max="14855" width="42.88671875" style="155" bestFit="1" customWidth="1"/>
    <col min="14856" max="14856" width="13.33203125" style="155" bestFit="1" customWidth="1"/>
    <col min="14857" max="14857" width="12.33203125" style="155" bestFit="1" customWidth="1"/>
    <col min="14858" max="14859" width="12" style="155" bestFit="1" customWidth="1"/>
    <col min="14860" max="14860" width="7.6640625" style="155" customWidth="1"/>
    <col min="14861" max="15104" width="9.109375" style="155"/>
    <col min="15105" max="15105" width="11.33203125" style="155" bestFit="1" customWidth="1"/>
    <col min="15106" max="15110" width="1.88671875" style="155" customWidth="1"/>
    <col min="15111" max="15111" width="42.88671875" style="155" bestFit="1" customWidth="1"/>
    <col min="15112" max="15112" width="13.33203125" style="155" bestFit="1" customWidth="1"/>
    <col min="15113" max="15113" width="12.33203125" style="155" bestFit="1" customWidth="1"/>
    <col min="15114" max="15115" width="12" style="155" bestFit="1" customWidth="1"/>
    <col min="15116" max="15116" width="7.6640625" style="155" customWidth="1"/>
    <col min="15117" max="15360" width="9.109375" style="155"/>
    <col min="15361" max="15361" width="11.33203125" style="155" bestFit="1" customWidth="1"/>
    <col min="15362" max="15366" width="1.88671875" style="155" customWidth="1"/>
    <col min="15367" max="15367" width="42.88671875" style="155" bestFit="1" customWidth="1"/>
    <col min="15368" max="15368" width="13.33203125" style="155" bestFit="1" customWidth="1"/>
    <col min="15369" max="15369" width="12.33203125" style="155" bestFit="1" customWidth="1"/>
    <col min="15370" max="15371" width="12" style="155" bestFit="1" customWidth="1"/>
    <col min="15372" max="15372" width="7.6640625" style="155" customWidth="1"/>
    <col min="15373" max="15616" width="9.109375" style="155"/>
    <col min="15617" max="15617" width="11.33203125" style="155" bestFit="1" customWidth="1"/>
    <col min="15618" max="15622" width="1.88671875" style="155" customWidth="1"/>
    <col min="15623" max="15623" width="42.88671875" style="155" bestFit="1" customWidth="1"/>
    <col min="15624" max="15624" width="13.33203125" style="155" bestFit="1" customWidth="1"/>
    <col min="15625" max="15625" width="12.33203125" style="155" bestFit="1" customWidth="1"/>
    <col min="15626" max="15627" width="12" style="155" bestFit="1" customWidth="1"/>
    <col min="15628" max="15628" width="7.6640625" style="155" customWidth="1"/>
    <col min="15629" max="15872" width="9.109375" style="155"/>
    <col min="15873" max="15873" width="11.33203125" style="155" bestFit="1" customWidth="1"/>
    <col min="15874" max="15878" width="1.88671875" style="155" customWidth="1"/>
    <col min="15879" max="15879" width="42.88671875" style="155" bestFit="1" customWidth="1"/>
    <col min="15880" max="15880" width="13.33203125" style="155" bestFit="1" customWidth="1"/>
    <col min="15881" max="15881" width="12.33203125" style="155" bestFit="1" customWidth="1"/>
    <col min="15882" max="15883" width="12" style="155" bestFit="1" customWidth="1"/>
    <col min="15884" max="15884" width="7.6640625" style="155" customWidth="1"/>
    <col min="15885" max="16128" width="9.109375" style="155"/>
    <col min="16129" max="16129" width="11.33203125" style="155" bestFit="1" customWidth="1"/>
    <col min="16130" max="16134" width="1.88671875" style="155" customWidth="1"/>
    <col min="16135" max="16135" width="42.88671875" style="155" bestFit="1" customWidth="1"/>
    <col min="16136" max="16136" width="13.33203125" style="155" bestFit="1" customWidth="1"/>
    <col min="16137" max="16137" width="12.33203125" style="155" bestFit="1" customWidth="1"/>
    <col min="16138" max="16139" width="12" style="155" bestFit="1" customWidth="1"/>
    <col min="16140" max="16140" width="7.6640625" style="155" customWidth="1"/>
    <col min="16141" max="16384" width="9.109375" style="155"/>
  </cols>
  <sheetData>
    <row r="1" spans="1:12" x14ac:dyDescent="0.2">
      <c r="A1" s="255" t="s">
        <v>363</v>
      </c>
      <c r="B1" s="150" t="s">
        <v>364</v>
      </c>
      <c r="C1" s="151"/>
      <c r="D1" s="151"/>
      <c r="E1" s="151"/>
      <c r="F1" s="151"/>
      <c r="G1" s="151"/>
      <c r="H1" s="256" t="s">
        <v>365</v>
      </c>
      <c r="I1" s="256" t="s">
        <v>366</v>
      </c>
      <c r="J1" s="256" t="s">
        <v>367</v>
      </c>
      <c r="K1" s="256" t="s">
        <v>368</v>
      </c>
      <c r="L1" s="257"/>
    </row>
    <row r="2" spans="1:12" x14ac:dyDescent="0.2">
      <c r="A2" s="57" t="s">
        <v>369</v>
      </c>
      <c r="B2" s="58" t="s">
        <v>370</v>
      </c>
      <c r="C2" s="59"/>
      <c r="D2" s="59"/>
      <c r="E2" s="59"/>
      <c r="F2" s="59"/>
      <c r="G2" s="59"/>
      <c r="H2" s="251">
        <v>25144563.690000001</v>
      </c>
      <c r="I2" s="251">
        <v>20528344.93</v>
      </c>
      <c r="J2" s="251">
        <v>13493426.109999999</v>
      </c>
      <c r="K2" s="251">
        <v>32179482.510000002</v>
      </c>
      <c r="L2" s="214"/>
    </row>
    <row r="3" spans="1:12" x14ac:dyDescent="0.2">
      <c r="A3" s="57" t="s">
        <v>371</v>
      </c>
      <c r="B3" s="139" t="s">
        <v>372</v>
      </c>
      <c r="C3" s="58" t="s">
        <v>373</v>
      </c>
      <c r="D3" s="59"/>
      <c r="E3" s="59"/>
      <c r="F3" s="59"/>
      <c r="G3" s="59"/>
      <c r="H3" s="251">
        <v>12929923.98</v>
      </c>
      <c r="I3" s="251">
        <v>20266293.41</v>
      </c>
      <c r="J3" s="251">
        <v>13328387.189999999</v>
      </c>
      <c r="K3" s="251">
        <v>19867830.199999999</v>
      </c>
      <c r="L3" s="214"/>
    </row>
    <row r="4" spans="1:12" x14ac:dyDescent="0.2">
      <c r="A4" s="57" t="s">
        <v>374</v>
      </c>
      <c r="B4" s="140" t="s">
        <v>372</v>
      </c>
      <c r="C4" s="141"/>
      <c r="D4" s="58" t="s">
        <v>375</v>
      </c>
      <c r="E4" s="59"/>
      <c r="F4" s="59"/>
      <c r="G4" s="59"/>
      <c r="H4" s="251">
        <v>12809596.710000001</v>
      </c>
      <c r="I4" s="251">
        <v>19977815.879999999</v>
      </c>
      <c r="J4" s="251">
        <v>13025895.32</v>
      </c>
      <c r="K4" s="251">
        <v>19761517.27</v>
      </c>
      <c r="L4" s="214"/>
    </row>
    <row r="5" spans="1:12" x14ac:dyDescent="0.2">
      <c r="A5" s="57" t="s">
        <v>376</v>
      </c>
      <c r="B5" s="140" t="s">
        <v>372</v>
      </c>
      <c r="C5" s="141"/>
      <c r="D5" s="141"/>
      <c r="E5" s="58" t="s">
        <v>375</v>
      </c>
      <c r="F5" s="59"/>
      <c r="G5" s="59"/>
      <c r="H5" s="251">
        <v>12809596.710000001</v>
      </c>
      <c r="I5" s="251">
        <v>19977815.879999999</v>
      </c>
      <c r="J5" s="251">
        <v>13025895.32</v>
      </c>
      <c r="K5" s="251">
        <v>19761517.27</v>
      </c>
      <c r="L5" s="214"/>
    </row>
    <row r="6" spans="1:12" x14ac:dyDescent="0.2">
      <c r="A6" s="57" t="s">
        <v>377</v>
      </c>
      <c r="B6" s="140" t="s">
        <v>372</v>
      </c>
      <c r="C6" s="141"/>
      <c r="D6" s="141"/>
      <c r="E6" s="141"/>
      <c r="F6" s="58" t="s">
        <v>378</v>
      </c>
      <c r="G6" s="59"/>
      <c r="H6" s="251">
        <v>6000</v>
      </c>
      <c r="I6" s="251">
        <v>8434.44</v>
      </c>
      <c r="J6" s="251">
        <v>8434.44</v>
      </c>
      <c r="K6" s="251">
        <v>6000</v>
      </c>
      <c r="L6" s="214"/>
    </row>
    <row r="7" spans="1:12" x14ac:dyDescent="0.2">
      <c r="A7" s="64" t="s">
        <v>379</v>
      </c>
      <c r="B7" s="140" t="s">
        <v>372</v>
      </c>
      <c r="C7" s="141"/>
      <c r="D7" s="141"/>
      <c r="E7" s="141"/>
      <c r="F7" s="141"/>
      <c r="G7" s="65" t="s">
        <v>380</v>
      </c>
      <c r="H7" s="252">
        <v>5000</v>
      </c>
      <c r="I7" s="252">
        <v>8434.44</v>
      </c>
      <c r="J7" s="252">
        <v>8434.44</v>
      </c>
      <c r="K7" s="252">
        <v>5000</v>
      </c>
      <c r="L7" s="215"/>
    </row>
    <row r="8" spans="1:12" x14ac:dyDescent="0.2">
      <c r="A8" s="64" t="s">
        <v>381</v>
      </c>
      <c r="B8" s="140" t="s">
        <v>372</v>
      </c>
      <c r="C8" s="141"/>
      <c r="D8" s="141"/>
      <c r="E8" s="141"/>
      <c r="F8" s="141"/>
      <c r="G8" s="65" t="s">
        <v>382</v>
      </c>
      <c r="H8" s="252">
        <v>1000</v>
      </c>
      <c r="I8" s="252">
        <v>0</v>
      </c>
      <c r="J8" s="252">
        <v>0</v>
      </c>
      <c r="K8" s="252">
        <v>1000</v>
      </c>
      <c r="L8" s="215"/>
    </row>
    <row r="9" spans="1:12" x14ac:dyDescent="0.2">
      <c r="A9" s="67" t="s">
        <v>372</v>
      </c>
      <c r="B9" s="140" t="s">
        <v>372</v>
      </c>
      <c r="C9" s="141"/>
      <c r="D9" s="141"/>
      <c r="E9" s="141"/>
      <c r="F9" s="141"/>
      <c r="G9" s="68" t="s">
        <v>372</v>
      </c>
      <c r="H9" s="253"/>
      <c r="I9" s="253"/>
      <c r="J9" s="253"/>
      <c r="K9" s="253"/>
      <c r="L9" s="145"/>
    </row>
    <row r="10" spans="1:12" x14ac:dyDescent="0.2">
      <c r="A10" s="57" t="s">
        <v>383</v>
      </c>
      <c r="B10" s="140" t="s">
        <v>372</v>
      </c>
      <c r="C10" s="141"/>
      <c r="D10" s="141"/>
      <c r="E10" s="141"/>
      <c r="F10" s="58" t="s">
        <v>384</v>
      </c>
      <c r="G10" s="59"/>
      <c r="H10" s="251">
        <v>83829.52</v>
      </c>
      <c r="I10" s="251">
        <v>9255603.7400000002</v>
      </c>
      <c r="J10" s="251">
        <v>9321191.5800000001</v>
      </c>
      <c r="K10" s="251">
        <v>18241.68</v>
      </c>
      <c r="L10" s="214"/>
    </row>
    <row r="11" spans="1:12" x14ac:dyDescent="0.2">
      <c r="A11" s="64" t="s">
        <v>385</v>
      </c>
      <c r="B11" s="140" t="s">
        <v>372</v>
      </c>
      <c r="C11" s="141"/>
      <c r="D11" s="141"/>
      <c r="E11" s="141"/>
      <c r="F11" s="141"/>
      <c r="G11" s="65" t="s">
        <v>386</v>
      </c>
      <c r="H11" s="252">
        <v>83772.14</v>
      </c>
      <c r="I11" s="252">
        <v>9067121.9700000007</v>
      </c>
      <c r="J11" s="252">
        <v>9150894.1099999994</v>
      </c>
      <c r="K11" s="252">
        <v>0</v>
      </c>
      <c r="L11" s="215"/>
    </row>
    <row r="12" spans="1:12" x14ac:dyDescent="0.2">
      <c r="A12" s="64" t="s">
        <v>387</v>
      </c>
      <c r="B12" s="140" t="s">
        <v>372</v>
      </c>
      <c r="C12" s="141"/>
      <c r="D12" s="141"/>
      <c r="E12" s="141"/>
      <c r="F12" s="141"/>
      <c r="G12" s="65" t="s">
        <v>388</v>
      </c>
      <c r="H12" s="252">
        <v>4.42</v>
      </c>
      <c r="I12" s="252">
        <v>0</v>
      </c>
      <c r="J12" s="252">
        <v>0</v>
      </c>
      <c r="K12" s="252">
        <v>4.42</v>
      </c>
      <c r="L12" s="215"/>
    </row>
    <row r="13" spans="1:12" x14ac:dyDescent="0.2">
      <c r="A13" s="64" t="s">
        <v>389</v>
      </c>
      <c r="B13" s="140" t="s">
        <v>372</v>
      </c>
      <c r="C13" s="141"/>
      <c r="D13" s="141"/>
      <c r="E13" s="141"/>
      <c r="F13" s="141"/>
      <c r="G13" s="65" t="s">
        <v>390</v>
      </c>
      <c r="H13" s="252">
        <v>52.96</v>
      </c>
      <c r="I13" s="252">
        <v>87674.66</v>
      </c>
      <c r="J13" s="252">
        <v>87500</v>
      </c>
      <c r="K13" s="252">
        <v>227.62</v>
      </c>
      <c r="L13" s="215"/>
    </row>
    <row r="14" spans="1:12" x14ac:dyDescent="0.2">
      <c r="A14" s="64" t="s">
        <v>391</v>
      </c>
      <c r="B14" s="140" t="s">
        <v>372</v>
      </c>
      <c r="C14" s="141"/>
      <c r="D14" s="141"/>
      <c r="E14" s="141"/>
      <c r="F14" s="141"/>
      <c r="G14" s="65" t="s">
        <v>392</v>
      </c>
      <c r="H14" s="252">
        <v>0</v>
      </c>
      <c r="I14" s="252">
        <v>100807.11</v>
      </c>
      <c r="J14" s="252">
        <v>82797.47</v>
      </c>
      <c r="K14" s="252">
        <v>18009.64</v>
      </c>
      <c r="L14" s="215"/>
    </row>
    <row r="15" spans="1:12" x14ac:dyDescent="0.2">
      <c r="A15" s="67" t="s">
        <v>372</v>
      </c>
      <c r="B15" s="140" t="s">
        <v>372</v>
      </c>
      <c r="C15" s="141"/>
      <c r="D15" s="141"/>
      <c r="E15" s="141"/>
      <c r="F15" s="141"/>
      <c r="G15" s="68" t="s">
        <v>372</v>
      </c>
      <c r="H15" s="253"/>
      <c r="I15" s="253"/>
      <c r="J15" s="253"/>
      <c r="K15" s="253"/>
      <c r="L15" s="145"/>
    </row>
    <row r="16" spans="1:12" x14ac:dyDescent="0.2">
      <c r="A16" s="57" t="s">
        <v>393</v>
      </c>
      <c r="B16" s="140" t="s">
        <v>372</v>
      </c>
      <c r="C16" s="141"/>
      <c r="D16" s="141"/>
      <c r="E16" s="141"/>
      <c r="F16" s="58" t="s">
        <v>394</v>
      </c>
      <c r="G16" s="59"/>
      <c r="H16" s="251">
        <v>0</v>
      </c>
      <c r="I16" s="251">
        <v>1759442.24</v>
      </c>
      <c r="J16" s="251">
        <v>1759442.24</v>
      </c>
      <c r="K16" s="251">
        <v>0</v>
      </c>
      <c r="L16" s="214"/>
    </row>
    <row r="17" spans="1:12" x14ac:dyDescent="0.2">
      <c r="A17" s="64" t="s">
        <v>395</v>
      </c>
      <c r="B17" s="140" t="s">
        <v>372</v>
      </c>
      <c r="C17" s="141"/>
      <c r="D17" s="141"/>
      <c r="E17" s="141"/>
      <c r="F17" s="141"/>
      <c r="G17" s="65" t="s">
        <v>396</v>
      </c>
      <c r="H17" s="252">
        <v>0</v>
      </c>
      <c r="I17" s="252">
        <v>1033591.62</v>
      </c>
      <c r="J17" s="252">
        <v>1033591.62</v>
      </c>
      <c r="K17" s="252">
        <v>0</v>
      </c>
      <c r="L17" s="215"/>
    </row>
    <row r="18" spans="1:12" x14ac:dyDescent="0.2">
      <c r="A18" s="64" t="s">
        <v>397</v>
      </c>
      <c r="B18" s="140" t="s">
        <v>372</v>
      </c>
      <c r="C18" s="141"/>
      <c r="D18" s="141"/>
      <c r="E18" s="141"/>
      <c r="F18" s="141"/>
      <c r="G18" s="65" t="s">
        <v>398</v>
      </c>
      <c r="H18" s="252">
        <v>0</v>
      </c>
      <c r="I18" s="252">
        <v>725850.62</v>
      </c>
      <c r="J18" s="252">
        <v>725850.62</v>
      </c>
      <c r="K18" s="252">
        <v>0</v>
      </c>
      <c r="L18" s="215"/>
    </row>
    <row r="19" spans="1:12" x14ac:dyDescent="0.2">
      <c r="A19" s="67" t="s">
        <v>372</v>
      </c>
      <c r="B19" s="140" t="s">
        <v>372</v>
      </c>
      <c r="C19" s="141"/>
      <c r="D19" s="141"/>
      <c r="E19" s="141"/>
      <c r="F19" s="141"/>
      <c r="G19" s="68" t="s">
        <v>372</v>
      </c>
      <c r="H19" s="253"/>
      <c r="I19" s="253"/>
      <c r="J19" s="253"/>
      <c r="K19" s="253"/>
      <c r="L19" s="145"/>
    </row>
    <row r="20" spans="1:12" x14ac:dyDescent="0.2">
      <c r="A20" s="57" t="s">
        <v>399</v>
      </c>
      <c r="B20" s="140" t="s">
        <v>372</v>
      </c>
      <c r="C20" s="141"/>
      <c r="D20" s="141"/>
      <c r="E20" s="141"/>
      <c r="F20" s="58" t="s">
        <v>400</v>
      </c>
      <c r="G20" s="59"/>
      <c r="H20" s="251">
        <v>11384681.4</v>
      </c>
      <c r="I20" s="251">
        <v>7910441.5499999998</v>
      </c>
      <c r="J20" s="251">
        <v>1209842.47</v>
      </c>
      <c r="K20" s="251">
        <v>18085280.48</v>
      </c>
      <c r="L20" s="214"/>
    </row>
    <row r="21" spans="1:12" x14ac:dyDescent="0.2">
      <c r="A21" s="64" t="s">
        <v>401</v>
      </c>
      <c r="B21" s="140" t="s">
        <v>372</v>
      </c>
      <c r="C21" s="141"/>
      <c r="D21" s="141"/>
      <c r="E21" s="141"/>
      <c r="F21" s="141"/>
      <c r="G21" s="65" t="s">
        <v>402</v>
      </c>
      <c r="H21" s="252">
        <v>3381615.53</v>
      </c>
      <c r="I21" s="252">
        <v>7681781.3399999999</v>
      </c>
      <c r="J21" s="252">
        <v>1209674.5</v>
      </c>
      <c r="K21" s="252">
        <v>9853722.3699999992</v>
      </c>
      <c r="L21" s="215"/>
    </row>
    <row r="22" spans="1:12" x14ac:dyDescent="0.2">
      <c r="A22" s="64" t="s">
        <v>403</v>
      </c>
      <c r="B22" s="140" t="s">
        <v>372</v>
      </c>
      <c r="C22" s="141"/>
      <c r="D22" s="141"/>
      <c r="E22" s="141"/>
      <c r="F22" s="141"/>
      <c r="G22" s="65" t="s">
        <v>404</v>
      </c>
      <c r="H22" s="252">
        <v>1012391.19</v>
      </c>
      <c r="I22" s="252">
        <v>95262.73</v>
      </c>
      <c r="J22" s="252">
        <v>167.97</v>
      </c>
      <c r="K22" s="252">
        <v>1107485.95</v>
      </c>
      <c r="L22" s="215"/>
    </row>
    <row r="23" spans="1:12" x14ac:dyDescent="0.2">
      <c r="A23" s="64" t="s">
        <v>405</v>
      </c>
      <c r="B23" s="140" t="s">
        <v>372</v>
      </c>
      <c r="C23" s="141"/>
      <c r="D23" s="141"/>
      <c r="E23" s="141"/>
      <c r="F23" s="141"/>
      <c r="G23" s="65" t="s">
        <v>406</v>
      </c>
      <c r="H23" s="252">
        <v>6356174.8300000001</v>
      </c>
      <c r="I23" s="252">
        <v>128544.63</v>
      </c>
      <c r="J23" s="252">
        <v>0</v>
      </c>
      <c r="K23" s="252">
        <v>6484719.46</v>
      </c>
      <c r="L23" s="215"/>
    </row>
    <row r="24" spans="1:12" x14ac:dyDescent="0.2">
      <c r="A24" s="64" t="s">
        <v>407</v>
      </c>
      <c r="B24" s="140" t="s">
        <v>372</v>
      </c>
      <c r="C24" s="141"/>
      <c r="D24" s="141"/>
      <c r="E24" s="141"/>
      <c r="F24" s="141"/>
      <c r="G24" s="65" t="s">
        <v>408</v>
      </c>
      <c r="H24" s="252">
        <v>634499.85</v>
      </c>
      <c r="I24" s="252">
        <v>4852.8500000000004</v>
      </c>
      <c r="J24" s="252">
        <v>0</v>
      </c>
      <c r="K24" s="252">
        <v>639352.69999999995</v>
      </c>
      <c r="L24" s="215"/>
    </row>
    <row r="25" spans="1:12" x14ac:dyDescent="0.2">
      <c r="A25" s="67" t="s">
        <v>372</v>
      </c>
      <c r="B25" s="140" t="s">
        <v>372</v>
      </c>
      <c r="C25" s="141"/>
      <c r="D25" s="141"/>
      <c r="E25" s="141"/>
      <c r="F25" s="141"/>
      <c r="G25" s="68" t="s">
        <v>372</v>
      </c>
      <c r="H25" s="253"/>
      <c r="I25" s="253"/>
      <c r="J25" s="253"/>
      <c r="K25" s="253"/>
      <c r="L25" s="145"/>
    </row>
    <row r="26" spans="1:12" x14ac:dyDescent="0.2">
      <c r="A26" s="57" t="s">
        <v>409</v>
      </c>
      <c r="B26" s="140" t="s">
        <v>372</v>
      </c>
      <c r="C26" s="141"/>
      <c r="D26" s="141"/>
      <c r="E26" s="141"/>
      <c r="F26" s="58" t="s">
        <v>410</v>
      </c>
      <c r="G26" s="59"/>
      <c r="H26" s="251">
        <v>1335085.79</v>
      </c>
      <c r="I26" s="251">
        <v>1043036.28</v>
      </c>
      <c r="J26" s="251">
        <v>726126.96</v>
      </c>
      <c r="K26" s="251">
        <v>1651995.11</v>
      </c>
      <c r="L26" s="214"/>
    </row>
    <row r="27" spans="1:12" x14ac:dyDescent="0.2">
      <c r="A27" s="64" t="s">
        <v>411</v>
      </c>
      <c r="B27" s="140" t="s">
        <v>372</v>
      </c>
      <c r="C27" s="141"/>
      <c r="D27" s="141"/>
      <c r="E27" s="141"/>
      <c r="F27" s="141"/>
      <c r="G27" s="65" t="s">
        <v>412</v>
      </c>
      <c r="H27" s="252">
        <v>1335085.79</v>
      </c>
      <c r="I27" s="252">
        <v>526102.97</v>
      </c>
      <c r="J27" s="252">
        <v>209193.65</v>
      </c>
      <c r="K27" s="252">
        <v>1651995.11</v>
      </c>
      <c r="L27" s="215"/>
    </row>
    <row r="28" spans="1:12" x14ac:dyDescent="0.2">
      <c r="A28" s="64" t="s">
        <v>413</v>
      </c>
      <c r="B28" s="140" t="s">
        <v>372</v>
      </c>
      <c r="C28" s="141"/>
      <c r="D28" s="141"/>
      <c r="E28" s="141"/>
      <c r="F28" s="141"/>
      <c r="G28" s="65" t="s">
        <v>414</v>
      </c>
      <c r="H28" s="252">
        <v>0</v>
      </c>
      <c r="I28" s="252">
        <v>516933.31</v>
      </c>
      <c r="J28" s="252">
        <v>516933.31</v>
      </c>
      <c r="K28" s="252">
        <v>0</v>
      </c>
      <c r="L28" s="215"/>
    </row>
    <row r="29" spans="1:12" x14ac:dyDescent="0.2">
      <c r="A29" s="67" t="s">
        <v>372</v>
      </c>
      <c r="B29" s="140" t="s">
        <v>372</v>
      </c>
      <c r="C29" s="141"/>
      <c r="D29" s="141"/>
      <c r="E29" s="141"/>
      <c r="F29" s="141"/>
      <c r="G29" s="68" t="s">
        <v>372</v>
      </c>
      <c r="H29" s="253"/>
      <c r="I29" s="253"/>
      <c r="J29" s="253"/>
      <c r="K29" s="253"/>
      <c r="L29" s="145"/>
    </row>
    <row r="30" spans="1:12" x14ac:dyDescent="0.2">
      <c r="A30" s="57" t="s">
        <v>415</v>
      </c>
      <c r="B30" s="140" t="s">
        <v>372</v>
      </c>
      <c r="C30" s="141"/>
      <c r="D30" s="141"/>
      <c r="E30" s="141"/>
      <c r="F30" s="58" t="s">
        <v>416</v>
      </c>
      <c r="G30" s="59"/>
      <c r="H30" s="251">
        <v>0</v>
      </c>
      <c r="I30" s="251">
        <v>857.63</v>
      </c>
      <c r="J30" s="251">
        <v>857.63</v>
      </c>
      <c r="K30" s="251">
        <v>0</v>
      </c>
      <c r="L30" s="214"/>
    </row>
    <row r="31" spans="1:12" x14ac:dyDescent="0.2">
      <c r="A31" s="64" t="s">
        <v>417</v>
      </c>
      <c r="B31" s="140" t="s">
        <v>372</v>
      </c>
      <c r="C31" s="141"/>
      <c r="D31" s="141"/>
      <c r="E31" s="141"/>
      <c r="F31" s="141"/>
      <c r="G31" s="65" t="s">
        <v>418</v>
      </c>
      <c r="H31" s="252">
        <v>0</v>
      </c>
      <c r="I31" s="252">
        <v>857.63</v>
      </c>
      <c r="J31" s="252">
        <v>857.63</v>
      </c>
      <c r="K31" s="252">
        <v>0</v>
      </c>
      <c r="L31" s="215"/>
    </row>
    <row r="32" spans="1:12" x14ac:dyDescent="0.2">
      <c r="A32" s="67" t="s">
        <v>372</v>
      </c>
      <c r="B32" s="140" t="s">
        <v>372</v>
      </c>
      <c r="C32" s="141"/>
      <c r="D32" s="141"/>
      <c r="E32" s="141"/>
      <c r="F32" s="141"/>
      <c r="G32" s="68" t="s">
        <v>372</v>
      </c>
      <c r="H32" s="253"/>
      <c r="I32" s="253"/>
      <c r="J32" s="253"/>
      <c r="K32" s="253"/>
      <c r="L32" s="145"/>
    </row>
    <row r="33" spans="1:12" x14ac:dyDescent="0.2">
      <c r="A33" s="57" t="s">
        <v>419</v>
      </c>
      <c r="B33" s="140" t="s">
        <v>372</v>
      </c>
      <c r="C33" s="141"/>
      <c r="D33" s="58" t="s">
        <v>420</v>
      </c>
      <c r="E33" s="59"/>
      <c r="F33" s="59"/>
      <c r="G33" s="59"/>
      <c r="H33" s="251">
        <v>120327.27</v>
      </c>
      <c r="I33" s="251">
        <v>288477.53000000003</v>
      </c>
      <c r="J33" s="251">
        <v>302491.87</v>
      </c>
      <c r="K33" s="251">
        <v>106312.93</v>
      </c>
      <c r="L33" s="214"/>
    </row>
    <row r="34" spans="1:12" x14ac:dyDescent="0.2">
      <c r="A34" s="57" t="s">
        <v>421</v>
      </c>
      <c r="B34" s="140" t="s">
        <v>372</v>
      </c>
      <c r="C34" s="141"/>
      <c r="D34" s="141"/>
      <c r="E34" s="58" t="s">
        <v>422</v>
      </c>
      <c r="F34" s="59"/>
      <c r="G34" s="59"/>
      <c r="H34" s="251">
        <v>7192.5</v>
      </c>
      <c r="I34" s="251">
        <v>133050.38</v>
      </c>
      <c r="J34" s="251">
        <v>100751.67999999999</v>
      </c>
      <c r="K34" s="251">
        <v>39491.199999999997</v>
      </c>
      <c r="L34" s="214"/>
    </row>
    <row r="35" spans="1:12" x14ac:dyDescent="0.2">
      <c r="A35" s="57" t="s">
        <v>423</v>
      </c>
      <c r="B35" s="140" t="s">
        <v>372</v>
      </c>
      <c r="C35" s="141"/>
      <c r="D35" s="141"/>
      <c r="E35" s="141"/>
      <c r="F35" s="58" t="s">
        <v>424</v>
      </c>
      <c r="G35" s="59"/>
      <c r="H35" s="251">
        <v>7192.5</v>
      </c>
      <c r="I35" s="251">
        <v>133050.38</v>
      </c>
      <c r="J35" s="251">
        <v>100751.67999999999</v>
      </c>
      <c r="K35" s="251">
        <v>39491.199999999997</v>
      </c>
      <c r="L35" s="214"/>
    </row>
    <row r="36" spans="1:12" x14ac:dyDescent="0.2">
      <c r="A36" s="64" t="s">
        <v>425</v>
      </c>
      <c r="B36" s="140" t="s">
        <v>372</v>
      </c>
      <c r="C36" s="141"/>
      <c r="D36" s="141"/>
      <c r="E36" s="141"/>
      <c r="F36" s="141"/>
      <c r="G36" s="65" t="s">
        <v>426</v>
      </c>
      <c r="H36" s="252">
        <v>6692.5</v>
      </c>
      <c r="I36" s="252">
        <v>123292.5</v>
      </c>
      <c r="J36" s="252">
        <v>100251.68</v>
      </c>
      <c r="K36" s="252">
        <v>29733.32</v>
      </c>
      <c r="L36" s="215"/>
    </row>
    <row r="37" spans="1:12" x14ac:dyDescent="0.2">
      <c r="A37" s="64" t="s">
        <v>427</v>
      </c>
      <c r="B37" s="140" t="s">
        <v>372</v>
      </c>
      <c r="C37" s="141"/>
      <c r="D37" s="141"/>
      <c r="E37" s="141"/>
      <c r="F37" s="141"/>
      <c r="G37" s="65" t="s">
        <v>428</v>
      </c>
      <c r="H37" s="252">
        <v>500</v>
      </c>
      <c r="I37" s="252">
        <v>6696.3</v>
      </c>
      <c r="J37" s="252">
        <v>500</v>
      </c>
      <c r="K37" s="252">
        <v>6696.3</v>
      </c>
      <c r="L37" s="215"/>
    </row>
    <row r="38" spans="1:12" x14ac:dyDescent="0.2">
      <c r="A38" s="64" t="s">
        <v>429</v>
      </c>
      <c r="B38" s="140" t="s">
        <v>372</v>
      </c>
      <c r="C38" s="141"/>
      <c r="D38" s="141"/>
      <c r="E38" s="141"/>
      <c r="F38" s="141"/>
      <c r="G38" s="65" t="s">
        <v>430</v>
      </c>
      <c r="H38" s="252">
        <v>0</v>
      </c>
      <c r="I38" s="252">
        <v>3061.58</v>
      </c>
      <c r="J38" s="252">
        <v>0</v>
      </c>
      <c r="K38" s="252">
        <v>3061.58</v>
      </c>
      <c r="L38" s="215"/>
    </row>
    <row r="39" spans="1:12" x14ac:dyDescent="0.2">
      <c r="A39" s="67" t="s">
        <v>372</v>
      </c>
      <c r="B39" s="140" t="s">
        <v>372</v>
      </c>
      <c r="C39" s="141"/>
      <c r="D39" s="141"/>
      <c r="E39" s="141"/>
      <c r="F39" s="141"/>
      <c r="G39" s="68" t="s">
        <v>372</v>
      </c>
      <c r="H39" s="253"/>
      <c r="I39" s="253"/>
      <c r="J39" s="253"/>
      <c r="K39" s="253"/>
      <c r="L39" s="145"/>
    </row>
    <row r="40" spans="1:12" x14ac:dyDescent="0.2">
      <c r="A40" s="57" t="s">
        <v>431</v>
      </c>
      <c r="B40" s="140" t="s">
        <v>372</v>
      </c>
      <c r="C40" s="141"/>
      <c r="D40" s="141"/>
      <c r="E40" s="58" t="s">
        <v>432</v>
      </c>
      <c r="F40" s="59"/>
      <c r="G40" s="59"/>
      <c r="H40" s="251">
        <v>109453.18</v>
      </c>
      <c r="I40" s="251">
        <v>109882.25</v>
      </c>
      <c r="J40" s="251">
        <v>198058.6</v>
      </c>
      <c r="K40" s="251">
        <v>21276.83</v>
      </c>
      <c r="L40" s="214"/>
    </row>
    <row r="41" spans="1:12" x14ac:dyDescent="0.2">
      <c r="A41" s="57" t="s">
        <v>433</v>
      </c>
      <c r="B41" s="140" t="s">
        <v>372</v>
      </c>
      <c r="C41" s="141"/>
      <c r="D41" s="141"/>
      <c r="E41" s="141"/>
      <c r="F41" s="58" t="s">
        <v>432</v>
      </c>
      <c r="G41" s="59"/>
      <c r="H41" s="251">
        <v>109453.18</v>
      </c>
      <c r="I41" s="251">
        <v>109882.25</v>
      </c>
      <c r="J41" s="251">
        <v>198058.6</v>
      </c>
      <c r="K41" s="251">
        <v>21276.83</v>
      </c>
      <c r="L41" s="214"/>
    </row>
    <row r="42" spans="1:12" x14ac:dyDescent="0.2">
      <c r="A42" s="64" t="s">
        <v>434</v>
      </c>
      <c r="B42" s="140" t="s">
        <v>372</v>
      </c>
      <c r="C42" s="141"/>
      <c r="D42" s="141"/>
      <c r="E42" s="141"/>
      <c r="F42" s="141"/>
      <c r="G42" s="65" t="s">
        <v>435</v>
      </c>
      <c r="H42" s="252">
        <v>37.880000000000003</v>
      </c>
      <c r="I42" s="252">
        <v>0</v>
      </c>
      <c r="J42" s="252">
        <v>37.880000000000003</v>
      </c>
      <c r="K42" s="252">
        <v>0</v>
      </c>
      <c r="L42" s="215"/>
    </row>
    <row r="43" spans="1:12" x14ac:dyDescent="0.2">
      <c r="A43" s="64" t="s">
        <v>436</v>
      </c>
      <c r="B43" s="140" t="s">
        <v>372</v>
      </c>
      <c r="C43" s="141"/>
      <c r="D43" s="141"/>
      <c r="E43" s="141"/>
      <c r="F43" s="141"/>
      <c r="G43" s="65" t="s">
        <v>437</v>
      </c>
      <c r="H43" s="252">
        <v>2790.05</v>
      </c>
      <c r="I43" s="252">
        <v>26663.25</v>
      </c>
      <c r="J43" s="252">
        <v>8176.47</v>
      </c>
      <c r="K43" s="252">
        <v>21276.83</v>
      </c>
      <c r="L43" s="215"/>
    </row>
    <row r="44" spans="1:12" x14ac:dyDescent="0.2">
      <c r="A44" s="64" t="s">
        <v>438</v>
      </c>
      <c r="B44" s="140" t="s">
        <v>372</v>
      </c>
      <c r="C44" s="141"/>
      <c r="D44" s="141"/>
      <c r="E44" s="141"/>
      <c r="F44" s="141"/>
      <c r="G44" s="65" t="s">
        <v>439</v>
      </c>
      <c r="H44" s="252">
        <v>106625.25</v>
      </c>
      <c r="I44" s="252">
        <v>78000.160000000003</v>
      </c>
      <c r="J44" s="252">
        <v>184625.41</v>
      </c>
      <c r="K44" s="252">
        <v>0</v>
      </c>
      <c r="L44" s="215"/>
    </row>
    <row r="45" spans="1:12" x14ac:dyDescent="0.2">
      <c r="A45" s="64" t="s">
        <v>440</v>
      </c>
      <c r="B45" s="140" t="s">
        <v>372</v>
      </c>
      <c r="C45" s="141"/>
      <c r="D45" s="141"/>
      <c r="E45" s="141"/>
      <c r="F45" s="141"/>
      <c r="G45" s="65" t="s">
        <v>441</v>
      </c>
      <c r="H45" s="252">
        <v>0</v>
      </c>
      <c r="I45" s="252">
        <v>5218.84</v>
      </c>
      <c r="J45" s="252">
        <v>5218.84</v>
      </c>
      <c r="K45" s="252">
        <v>0</v>
      </c>
      <c r="L45" s="215"/>
    </row>
    <row r="46" spans="1:12" x14ac:dyDescent="0.2">
      <c r="A46" s="67" t="s">
        <v>372</v>
      </c>
      <c r="B46" s="140" t="s">
        <v>372</v>
      </c>
      <c r="C46" s="141"/>
      <c r="D46" s="141"/>
      <c r="E46" s="141"/>
      <c r="F46" s="141"/>
      <c r="G46" s="68" t="s">
        <v>372</v>
      </c>
      <c r="H46" s="253"/>
      <c r="I46" s="253"/>
      <c r="J46" s="253"/>
      <c r="K46" s="253"/>
      <c r="L46" s="145"/>
    </row>
    <row r="47" spans="1:12" x14ac:dyDescent="0.2">
      <c r="A47" s="57" t="s">
        <v>442</v>
      </c>
      <c r="B47" s="140" t="s">
        <v>372</v>
      </c>
      <c r="C47" s="141"/>
      <c r="D47" s="141"/>
      <c r="E47" s="58" t="s">
        <v>443</v>
      </c>
      <c r="F47" s="59"/>
      <c r="G47" s="59"/>
      <c r="H47" s="251">
        <v>3681.59</v>
      </c>
      <c r="I47" s="251">
        <v>45544.9</v>
      </c>
      <c r="J47" s="251">
        <v>3681.59</v>
      </c>
      <c r="K47" s="251">
        <v>45544.9</v>
      </c>
      <c r="L47" s="214"/>
    </row>
    <row r="48" spans="1:12" x14ac:dyDescent="0.2">
      <c r="A48" s="57" t="s">
        <v>444</v>
      </c>
      <c r="B48" s="140" t="s">
        <v>372</v>
      </c>
      <c r="C48" s="141"/>
      <c r="D48" s="141"/>
      <c r="E48" s="141"/>
      <c r="F48" s="58" t="s">
        <v>443</v>
      </c>
      <c r="G48" s="59"/>
      <c r="H48" s="251">
        <v>3681.59</v>
      </c>
      <c r="I48" s="251">
        <v>45544.9</v>
      </c>
      <c r="J48" s="251">
        <v>3681.59</v>
      </c>
      <c r="K48" s="251">
        <v>45544.9</v>
      </c>
      <c r="L48" s="214"/>
    </row>
    <row r="49" spans="1:12" x14ac:dyDescent="0.2">
      <c r="A49" s="64" t="s">
        <v>445</v>
      </c>
      <c r="B49" s="140" t="s">
        <v>372</v>
      </c>
      <c r="C49" s="141"/>
      <c r="D49" s="141"/>
      <c r="E49" s="141"/>
      <c r="F49" s="141"/>
      <c r="G49" s="65" t="s">
        <v>446</v>
      </c>
      <c r="H49" s="252">
        <v>3681.59</v>
      </c>
      <c r="I49" s="252">
        <v>45544.9</v>
      </c>
      <c r="J49" s="252">
        <v>3681.59</v>
      </c>
      <c r="K49" s="252">
        <v>45544.9</v>
      </c>
      <c r="L49" s="215"/>
    </row>
    <row r="50" spans="1:12" x14ac:dyDescent="0.2">
      <c r="A50" s="67" t="s">
        <v>372</v>
      </c>
      <c r="B50" s="140" t="s">
        <v>372</v>
      </c>
      <c r="C50" s="141"/>
      <c r="D50" s="141"/>
      <c r="E50" s="141"/>
      <c r="F50" s="141"/>
      <c r="G50" s="68" t="s">
        <v>372</v>
      </c>
      <c r="H50" s="253"/>
      <c r="I50" s="253"/>
      <c r="J50" s="253"/>
      <c r="K50" s="253"/>
      <c r="L50" s="145"/>
    </row>
    <row r="51" spans="1:12" x14ac:dyDescent="0.2">
      <c r="A51" s="57" t="s">
        <v>447</v>
      </c>
      <c r="B51" s="139" t="s">
        <v>372</v>
      </c>
      <c r="C51" s="58" t="s">
        <v>448</v>
      </c>
      <c r="D51" s="59"/>
      <c r="E51" s="59"/>
      <c r="F51" s="59"/>
      <c r="G51" s="59"/>
      <c r="H51" s="251">
        <v>12214639.710000001</v>
      </c>
      <c r="I51" s="251">
        <v>262051.52</v>
      </c>
      <c r="J51" s="251">
        <v>165038.92000000001</v>
      </c>
      <c r="K51" s="251">
        <v>12311652.310000001</v>
      </c>
      <c r="L51" s="214"/>
    </row>
    <row r="52" spans="1:12" x14ac:dyDescent="0.2">
      <c r="A52" s="57" t="s">
        <v>449</v>
      </c>
      <c r="B52" s="140" t="s">
        <v>372</v>
      </c>
      <c r="C52" s="141"/>
      <c r="D52" s="58" t="s">
        <v>450</v>
      </c>
      <c r="E52" s="59"/>
      <c r="F52" s="59"/>
      <c r="G52" s="59"/>
      <c r="H52" s="251">
        <v>2560085.02</v>
      </c>
      <c r="I52" s="251">
        <v>262051.52</v>
      </c>
      <c r="J52" s="251">
        <v>165038.92000000001</v>
      </c>
      <c r="K52" s="251">
        <v>2657097.62</v>
      </c>
      <c r="L52" s="214"/>
    </row>
    <row r="53" spans="1:12" x14ac:dyDescent="0.2">
      <c r="A53" s="57" t="s">
        <v>451</v>
      </c>
      <c r="B53" s="140" t="s">
        <v>372</v>
      </c>
      <c r="C53" s="141"/>
      <c r="D53" s="141"/>
      <c r="E53" s="58" t="s">
        <v>452</v>
      </c>
      <c r="F53" s="59"/>
      <c r="G53" s="59"/>
      <c r="H53" s="251">
        <v>30843631.640000001</v>
      </c>
      <c r="I53" s="251">
        <v>253030.02</v>
      </c>
      <c r="J53" s="251">
        <v>9021.5</v>
      </c>
      <c r="K53" s="251">
        <v>31087640.16</v>
      </c>
      <c r="L53" s="214"/>
    </row>
    <row r="54" spans="1:12" x14ac:dyDescent="0.2">
      <c r="A54" s="57" t="s">
        <v>453</v>
      </c>
      <c r="B54" s="140" t="s">
        <v>372</v>
      </c>
      <c r="C54" s="141"/>
      <c r="D54" s="141"/>
      <c r="E54" s="141"/>
      <c r="F54" s="58" t="s">
        <v>452</v>
      </c>
      <c r="G54" s="59"/>
      <c r="H54" s="251">
        <v>30843631.640000001</v>
      </c>
      <c r="I54" s="251">
        <v>253030.02</v>
      </c>
      <c r="J54" s="251">
        <v>9021.5</v>
      </c>
      <c r="K54" s="251">
        <v>31087640.16</v>
      </c>
      <c r="L54" s="214"/>
    </row>
    <row r="55" spans="1:12" x14ac:dyDescent="0.2">
      <c r="A55" s="64" t="s">
        <v>454</v>
      </c>
      <c r="B55" s="140" t="s">
        <v>372</v>
      </c>
      <c r="C55" s="141"/>
      <c r="D55" s="141"/>
      <c r="E55" s="141"/>
      <c r="F55" s="141"/>
      <c r="G55" s="65" t="s">
        <v>455</v>
      </c>
      <c r="H55" s="252">
        <v>759111.34</v>
      </c>
      <c r="I55" s="252">
        <v>0</v>
      </c>
      <c r="J55" s="252">
        <v>0</v>
      </c>
      <c r="K55" s="252">
        <v>759111.34</v>
      </c>
      <c r="L55" s="215"/>
    </row>
    <row r="56" spans="1:12" x14ac:dyDescent="0.2">
      <c r="A56" s="64" t="s">
        <v>456</v>
      </c>
      <c r="B56" s="140" t="s">
        <v>372</v>
      </c>
      <c r="C56" s="141"/>
      <c r="D56" s="141"/>
      <c r="E56" s="141"/>
      <c r="F56" s="141"/>
      <c r="G56" s="65" t="s">
        <v>457</v>
      </c>
      <c r="H56" s="252">
        <v>350327.15</v>
      </c>
      <c r="I56" s="252">
        <v>0</v>
      </c>
      <c r="J56" s="252">
        <v>0</v>
      </c>
      <c r="K56" s="252">
        <v>350327.15</v>
      </c>
      <c r="L56" s="215"/>
    </row>
    <row r="57" spans="1:12" x14ac:dyDescent="0.2">
      <c r="A57" s="64" t="s">
        <v>458</v>
      </c>
      <c r="B57" s="140" t="s">
        <v>372</v>
      </c>
      <c r="C57" s="141"/>
      <c r="D57" s="141"/>
      <c r="E57" s="141"/>
      <c r="F57" s="141"/>
      <c r="G57" s="65" t="s">
        <v>459</v>
      </c>
      <c r="H57" s="252">
        <v>1108963.1499999999</v>
      </c>
      <c r="I57" s="252">
        <v>0</v>
      </c>
      <c r="J57" s="252">
        <v>0</v>
      </c>
      <c r="K57" s="252">
        <v>1108963.1499999999</v>
      </c>
      <c r="L57" s="215"/>
    </row>
    <row r="58" spans="1:12" x14ac:dyDescent="0.2">
      <c r="A58" s="64" t="s">
        <v>460</v>
      </c>
      <c r="B58" s="140" t="s">
        <v>372</v>
      </c>
      <c r="C58" s="141"/>
      <c r="D58" s="141"/>
      <c r="E58" s="141"/>
      <c r="F58" s="141"/>
      <c r="G58" s="65" t="s">
        <v>461</v>
      </c>
      <c r="H58" s="252">
        <v>912159.32</v>
      </c>
      <c r="I58" s="252">
        <v>0</v>
      </c>
      <c r="J58" s="252">
        <v>0</v>
      </c>
      <c r="K58" s="252">
        <v>912159.32</v>
      </c>
      <c r="L58" s="215"/>
    </row>
    <row r="59" spans="1:12" x14ac:dyDescent="0.2">
      <c r="A59" s="64" t="s">
        <v>462</v>
      </c>
      <c r="B59" s="140" t="s">
        <v>372</v>
      </c>
      <c r="C59" s="141"/>
      <c r="D59" s="141"/>
      <c r="E59" s="141"/>
      <c r="F59" s="141"/>
      <c r="G59" s="65" t="s">
        <v>463</v>
      </c>
      <c r="H59" s="252">
        <v>1363348.84</v>
      </c>
      <c r="I59" s="252">
        <v>325.63</v>
      </c>
      <c r="J59" s="252">
        <v>0</v>
      </c>
      <c r="K59" s="252">
        <v>1363674.47</v>
      </c>
      <c r="L59" s="215"/>
    </row>
    <row r="60" spans="1:12" x14ac:dyDescent="0.2">
      <c r="A60" s="64" t="s">
        <v>464</v>
      </c>
      <c r="B60" s="140" t="s">
        <v>372</v>
      </c>
      <c r="C60" s="141"/>
      <c r="D60" s="141"/>
      <c r="E60" s="141"/>
      <c r="F60" s="141"/>
      <c r="G60" s="65" t="s">
        <v>465</v>
      </c>
      <c r="H60" s="252">
        <v>601566.87</v>
      </c>
      <c r="I60" s="252">
        <v>0</v>
      </c>
      <c r="J60" s="252">
        <v>0</v>
      </c>
      <c r="K60" s="252">
        <v>601566.87</v>
      </c>
      <c r="L60" s="215"/>
    </row>
    <row r="61" spans="1:12" x14ac:dyDescent="0.2">
      <c r="A61" s="64" t="s">
        <v>466</v>
      </c>
      <c r="B61" s="140" t="s">
        <v>372</v>
      </c>
      <c r="C61" s="141"/>
      <c r="D61" s="141"/>
      <c r="E61" s="141"/>
      <c r="F61" s="141"/>
      <c r="G61" s="65" t="s">
        <v>467</v>
      </c>
      <c r="H61" s="252">
        <v>1958295.47</v>
      </c>
      <c r="I61" s="252">
        <v>90758.56</v>
      </c>
      <c r="J61" s="252">
        <v>0</v>
      </c>
      <c r="K61" s="252">
        <v>2049054.03</v>
      </c>
      <c r="L61" s="261"/>
    </row>
    <row r="62" spans="1:12" x14ac:dyDescent="0.2">
      <c r="A62" s="64" t="s">
        <v>468</v>
      </c>
      <c r="B62" s="140" t="s">
        <v>372</v>
      </c>
      <c r="C62" s="141"/>
      <c r="D62" s="141"/>
      <c r="E62" s="141"/>
      <c r="F62" s="141"/>
      <c r="G62" s="65" t="s">
        <v>469</v>
      </c>
      <c r="H62" s="252">
        <v>76973.740000000005</v>
      </c>
      <c r="I62" s="252">
        <v>0</v>
      </c>
      <c r="J62" s="252">
        <v>0</v>
      </c>
      <c r="K62" s="252">
        <v>76973.740000000005</v>
      </c>
      <c r="L62" s="215"/>
    </row>
    <row r="63" spans="1:12" x14ac:dyDescent="0.2">
      <c r="A63" s="64" t="s">
        <v>470</v>
      </c>
      <c r="B63" s="140" t="s">
        <v>372</v>
      </c>
      <c r="C63" s="141"/>
      <c r="D63" s="141"/>
      <c r="E63" s="141"/>
      <c r="F63" s="141"/>
      <c r="G63" s="65" t="s">
        <v>471</v>
      </c>
      <c r="H63" s="252">
        <v>48104.38</v>
      </c>
      <c r="I63" s="252">
        <v>0</v>
      </c>
      <c r="J63" s="252">
        <v>0</v>
      </c>
      <c r="K63" s="252">
        <v>48104.38</v>
      </c>
      <c r="L63" s="215"/>
    </row>
    <row r="64" spans="1:12" x14ac:dyDescent="0.2">
      <c r="A64" s="64" t="s">
        <v>472</v>
      </c>
      <c r="B64" s="140" t="s">
        <v>372</v>
      </c>
      <c r="C64" s="141"/>
      <c r="D64" s="141"/>
      <c r="E64" s="141"/>
      <c r="F64" s="141"/>
      <c r="G64" s="65" t="s">
        <v>473</v>
      </c>
      <c r="H64" s="252">
        <v>555431.16</v>
      </c>
      <c r="I64" s="252">
        <v>0</v>
      </c>
      <c r="J64" s="252">
        <v>0</v>
      </c>
      <c r="K64" s="252">
        <v>555431.16</v>
      </c>
      <c r="L64" s="215"/>
    </row>
    <row r="65" spans="1:12" x14ac:dyDescent="0.2">
      <c r="A65" s="64" t="s">
        <v>474</v>
      </c>
      <c r="B65" s="140" t="s">
        <v>372</v>
      </c>
      <c r="C65" s="141"/>
      <c r="D65" s="141"/>
      <c r="E65" s="141"/>
      <c r="F65" s="141"/>
      <c r="G65" s="65" t="s">
        <v>475</v>
      </c>
      <c r="H65" s="252">
        <v>120178.97</v>
      </c>
      <c r="I65" s="252">
        <v>0</v>
      </c>
      <c r="J65" s="252">
        <v>0</v>
      </c>
      <c r="K65" s="252">
        <v>120178.97</v>
      </c>
      <c r="L65" s="215"/>
    </row>
    <row r="66" spans="1:12" x14ac:dyDescent="0.2">
      <c r="A66" s="64" t="s">
        <v>476</v>
      </c>
      <c r="B66" s="140" t="s">
        <v>372</v>
      </c>
      <c r="C66" s="141"/>
      <c r="D66" s="141"/>
      <c r="E66" s="141"/>
      <c r="F66" s="141"/>
      <c r="G66" s="65" t="s">
        <v>477</v>
      </c>
      <c r="H66" s="252">
        <v>31828.44</v>
      </c>
      <c r="I66" s="252">
        <v>0</v>
      </c>
      <c r="J66" s="252">
        <v>0</v>
      </c>
      <c r="K66" s="252">
        <v>31828.44</v>
      </c>
      <c r="L66" s="215"/>
    </row>
    <row r="67" spans="1:12" x14ac:dyDescent="0.2">
      <c r="A67" s="64" t="s">
        <v>478</v>
      </c>
      <c r="B67" s="140" t="s">
        <v>372</v>
      </c>
      <c r="C67" s="141"/>
      <c r="D67" s="141"/>
      <c r="E67" s="141"/>
      <c r="F67" s="141"/>
      <c r="G67" s="65" t="s">
        <v>479</v>
      </c>
      <c r="H67" s="252">
        <v>525406.35</v>
      </c>
      <c r="I67" s="252">
        <v>0</v>
      </c>
      <c r="J67" s="252">
        <v>0</v>
      </c>
      <c r="K67" s="252">
        <v>525406.35</v>
      </c>
      <c r="L67" s="215"/>
    </row>
    <row r="68" spans="1:12" x14ac:dyDescent="0.2">
      <c r="A68" s="64" t="s">
        <v>480</v>
      </c>
      <c r="B68" s="140" t="s">
        <v>372</v>
      </c>
      <c r="C68" s="141"/>
      <c r="D68" s="141"/>
      <c r="E68" s="141"/>
      <c r="F68" s="141"/>
      <c r="G68" s="65" t="s">
        <v>481</v>
      </c>
      <c r="H68" s="252">
        <v>9021.5</v>
      </c>
      <c r="I68" s="252">
        <v>0</v>
      </c>
      <c r="J68" s="252">
        <v>9021.5</v>
      </c>
      <c r="K68" s="252">
        <v>0</v>
      </c>
      <c r="L68" s="215"/>
    </row>
    <row r="69" spans="1:12" x14ac:dyDescent="0.2">
      <c r="A69" s="64" t="s">
        <v>482</v>
      </c>
      <c r="B69" s="140" t="s">
        <v>372</v>
      </c>
      <c r="C69" s="141"/>
      <c r="D69" s="141"/>
      <c r="E69" s="141"/>
      <c r="F69" s="141"/>
      <c r="G69" s="65" t="s">
        <v>483</v>
      </c>
      <c r="H69" s="252">
        <v>2345610.4500000002</v>
      </c>
      <c r="I69" s="252">
        <v>0</v>
      </c>
      <c r="J69" s="252">
        <v>0</v>
      </c>
      <c r="K69" s="252">
        <v>2345610.4500000002</v>
      </c>
      <c r="L69" s="215"/>
    </row>
    <row r="70" spans="1:12" x14ac:dyDescent="0.2">
      <c r="A70" s="64" t="s">
        <v>484</v>
      </c>
      <c r="B70" s="140" t="s">
        <v>372</v>
      </c>
      <c r="C70" s="141"/>
      <c r="D70" s="141"/>
      <c r="E70" s="141"/>
      <c r="F70" s="141"/>
      <c r="G70" s="65" t="s">
        <v>485</v>
      </c>
      <c r="H70" s="252">
        <v>5213215.55</v>
      </c>
      <c r="I70" s="252">
        <v>0</v>
      </c>
      <c r="J70" s="252">
        <v>0</v>
      </c>
      <c r="K70" s="252">
        <v>5213215.55</v>
      </c>
      <c r="L70" s="215"/>
    </row>
    <row r="71" spans="1:12" x14ac:dyDescent="0.2">
      <c r="A71" s="64" t="s">
        <v>486</v>
      </c>
      <c r="B71" s="140" t="s">
        <v>372</v>
      </c>
      <c r="C71" s="141"/>
      <c r="D71" s="141"/>
      <c r="E71" s="141"/>
      <c r="F71" s="141"/>
      <c r="G71" s="65" t="s">
        <v>487</v>
      </c>
      <c r="H71" s="252">
        <v>1212299.67</v>
      </c>
      <c r="I71" s="252">
        <v>0</v>
      </c>
      <c r="J71" s="252">
        <v>0</v>
      </c>
      <c r="K71" s="252">
        <v>1212299.67</v>
      </c>
      <c r="L71" s="215"/>
    </row>
    <row r="72" spans="1:12" x14ac:dyDescent="0.2">
      <c r="A72" s="64" t="s">
        <v>488</v>
      </c>
      <c r="B72" s="140" t="s">
        <v>372</v>
      </c>
      <c r="C72" s="141"/>
      <c r="D72" s="141"/>
      <c r="E72" s="141"/>
      <c r="F72" s="141"/>
      <c r="G72" s="65" t="s">
        <v>489</v>
      </c>
      <c r="H72" s="252">
        <v>5293717.33</v>
      </c>
      <c r="I72" s="252">
        <v>0</v>
      </c>
      <c r="J72" s="252">
        <v>0</v>
      </c>
      <c r="K72" s="252">
        <v>5293717.33</v>
      </c>
      <c r="L72" s="215"/>
    </row>
    <row r="73" spans="1:12" x14ac:dyDescent="0.2">
      <c r="A73" s="64" t="s">
        <v>490</v>
      </c>
      <c r="B73" s="140" t="s">
        <v>372</v>
      </c>
      <c r="C73" s="141"/>
      <c r="D73" s="141"/>
      <c r="E73" s="141"/>
      <c r="F73" s="141"/>
      <c r="G73" s="65" t="s">
        <v>491</v>
      </c>
      <c r="H73" s="252">
        <v>263138.71999999997</v>
      </c>
      <c r="I73" s="252">
        <v>0</v>
      </c>
      <c r="J73" s="252">
        <v>0</v>
      </c>
      <c r="K73" s="252">
        <v>263138.71999999997</v>
      </c>
      <c r="L73" s="215"/>
    </row>
    <row r="74" spans="1:12" x14ac:dyDescent="0.2">
      <c r="A74" s="64" t="s">
        <v>492</v>
      </c>
      <c r="B74" s="140" t="s">
        <v>372</v>
      </c>
      <c r="C74" s="141"/>
      <c r="D74" s="141"/>
      <c r="E74" s="141"/>
      <c r="F74" s="141"/>
      <c r="G74" s="65" t="s">
        <v>493</v>
      </c>
      <c r="H74" s="252">
        <v>2769863.61</v>
      </c>
      <c r="I74" s="252">
        <v>0</v>
      </c>
      <c r="J74" s="252">
        <v>0</v>
      </c>
      <c r="K74" s="252">
        <v>2769863.61</v>
      </c>
      <c r="L74" s="215"/>
    </row>
    <row r="75" spans="1:12" x14ac:dyDescent="0.2">
      <c r="A75" s="64" t="s">
        <v>494</v>
      </c>
      <c r="B75" s="140" t="s">
        <v>372</v>
      </c>
      <c r="C75" s="141"/>
      <c r="D75" s="141"/>
      <c r="E75" s="141"/>
      <c r="F75" s="141"/>
      <c r="G75" s="65" t="s">
        <v>495</v>
      </c>
      <c r="H75" s="252">
        <v>0</v>
      </c>
      <c r="I75" s="252">
        <v>161945.82999999999</v>
      </c>
      <c r="J75" s="252">
        <v>0</v>
      </c>
      <c r="K75" s="252">
        <v>161945.82999999999</v>
      </c>
      <c r="L75" s="215"/>
    </row>
    <row r="76" spans="1:12" x14ac:dyDescent="0.2">
      <c r="A76" s="64" t="s">
        <v>496</v>
      </c>
      <c r="B76" s="140" t="s">
        <v>372</v>
      </c>
      <c r="C76" s="141"/>
      <c r="D76" s="141"/>
      <c r="E76" s="141"/>
      <c r="F76" s="141"/>
      <c r="G76" s="65" t="s">
        <v>497</v>
      </c>
      <c r="H76" s="252">
        <v>3832172.58</v>
      </c>
      <c r="I76" s="252">
        <v>0</v>
      </c>
      <c r="J76" s="252">
        <v>0</v>
      </c>
      <c r="K76" s="252">
        <v>3832172.58</v>
      </c>
      <c r="L76" s="215"/>
    </row>
    <row r="77" spans="1:12" x14ac:dyDescent="0.2">
      <c r="A77" s="64" t="s">
        <v>498</v>
      </c>
      <c r="B77" s="140" t="s">
        <v>372</v>
      </c>
      <c r="C77" s="141"/>
      <c r="D77" s="141"/>
      <c r="E77" s="141"/>
      <c r="F77" s="141"/>
      <c r="G77" s="65" t="s">
        <v>499</v>
      </c>
      <c r="H77" s="252">
        <v>174389.91</v>
      </c>
      <c r="I77" s="252">
        <v>0</v>
      </c>
      <c r="J77" s="252">
        <v>0</v>
      </c>
      <c r="K77" s="252">
        <v>174389.91</v>
      </c>
      <c r="L77" s="215"/>
    </row>
    <row r="78" spans="1:12" x14ac:dyDescent="0.2">
      <c r="A78" s="64" t="s">
        <v>500</v>
      </c>
      <c r="B78" s="140" t="s">
        <v>372</v>
      </c>
      <c r="C78" s="141"/>
      <c r="D78" s="141"/>
      <c r="E78" s="141"/>
      <c r="F78" s="141"/>
      <c r="G78" s="65" t="s">
        <v>501</v>
      </c>
      <c r="H78" s="252">
        <v>482685.7</v>
      </c>
      <c r="I78" s="252">
        <v>0</v>
      </c>
      <c r="J78" s="252">
        <v>0</v>
      </c>
      <c r="K78" s="252">
        <v>482685.7</v>
      </c>
      <c r="L78" s="215"/>
    </row>
    <row r="79" spans="1:12" x14ac:dyDescent="0.2">
      <c r="A79" s="64" t="s">
        <v>502</v>
      </c>
      <c r="B79" s="140" t="s">
        <v>372</v>
      </c>
      <c r="C79" s="141"/>
      <c r="D79" s="141"/>
      <c r="E79" s="141"/>
      <c r="F79" s="141"/>
      <c r="G79" s="65" t="s">
        <v>503</v>
      </c>
      <c r="H79" s="252">
        <v>69645.5</v>
      </c>
      <c r="I79" s="252">
        <v>0</v>
      </c>
      <c r="J79" s="252">
        <v>0</v>
      </c>
      <c r="K79" s="252">
        <v>69645.5</v>
      </c>
      <c r="L79" s="215"/>
    </row>
    <row r="80" spans="1:12" x14ac:dyDescent="0.2">
      <c r="A80" s="64" t="s">
        <v>504</v>
      </c>
      <c r="B80" s="140" t="s">
        <v>372</v>
      </c>
      <c r="C80" s="141"/>
      <c r="D80" s="141"/>
      <c r="E80" s="141"/>
      <c r="F80" s="141"/>
      <c r="G80" s="65" t="s">
        <v>505</v>
      </c>
      <c r="H80" s="252">
        <v>406175.94</v>
      </c>
      <c r="I80" s="252">
        <v>0</v>
      </c>
      <c r="J80" s="252">
        <v>0</v>
      </c>
      <c r="K80" s="252">
        <v>406175.94</v>
      </c>
      <c r="L80" s="215"/>
    </row>
    <row r="81" spans="1:12" x14ac:dyDescent="0.2">
      <c r="A81" s="64" t="s">
        <v>506</v>
      </c>
      <c r="B81" s="140" t="s">
        <v>372</v>
      </c>
      <c r="C81" s="141"/>
      <c r="D81" s="141"/>
      <c r="E81" s="141"/>
      <c r="F81" s="141"/>
      <c r="G81" s="65" t="s">
        <v>507</v>
      </c>
      <c r="H81" s="252">
        <v>360000</v>
      </c>
      <c r="I81" s="252">
        <v>0</v>
      </c>
      <c r="J81" s="252">
        <v>0</v>
      </c>
      <c r="K81" s="252">
        <v>360000</v>
      </c>
      <c r="L81" s="215"/>
    </row>
    <row r="82" spans="1:12" x14ac:dyDescent="0.2">
      <c r="A82" s="67" t="s">
        <v>372</v>
      </c>
      <c r="B82" s="140" t="s">
        <v>372</v>
      </c>
      <c r="C82" s="141"/>
      <c r="D82" s="141"/>
      <c r="E82" s="141"/>
      <c r="F82" s="141"/>
      <c r="G82" s="68" t="s">
        <v>372</v>
      </c>
      <c r="H82" s="253"/>
      <c r="I82" s="253"/>
      <c r="J82" s="253"/>
      <c r="K82" s="253"/>
      <c r="L82" s="145"/>
    </row>
    <row r="83" spans="1:12" x14ac:dyDescent="0.2">
      <c r="A83" s="57" t="s">
        <v>508</v>
      </c>
      <c r="B83" s="140" t="s">
        <v>372</v>
      </c>
      <c r="C83" s="141"/>
      <c r="D83" s="141"/>
      <c r="E83" s="58" t="s">
        <v>509</v>
      </c>
      <c r="F83" s="59"/>
      <c r="G83" s="59"/>
      <c r="H83" s="251">
        <v>-28381109.84</v>
      </c>
      <c r="I83" s="251">
        <v>9021.5</v>
      </c>
      <c r="J83" s="251">
        <v>142921.89000000001</v>
      </c>
      <c r="K83" s="251">
        <v>-28515010.23</v>
      </c>
      <c r="L83" s="214"/>
    </row>
    <row r="84" spans="1:12" x14ac:dyDescent="0.2">
      <c r="A84" s="57" t="s">
        <v>510</v>
      </c>
      <c r="B84" s="140" t="s">
        <v>372</v>
      </c>
      <c r="C84" s="141"/>
      <c r="D84" s="141"/>
      <c r="E84" s="141"/>
      <c r="F84" s="58" t="s">
        <v>509</v>
      </c>
      <c r="G84" s="59"/>
      <c r="H84" s="251">
        <v>-28381109.84</v>
      </c>
      <c r="I84" s="251">
        <v>9021.5</v>
      </c>
      <c r="J84" s="251">
        <v>142921.89000000001</v>
      </c>
      <c r="K84" s="251">
        <v>-28515010.23</v>
      </c>
      <c r="L84" s="214"/>
    </row>
    <row r="85" spans="1:12" x14ac:dyDescent="0.2">
      <c r="A85" s="64" t="s">
        <v>511</v>
      </c>
      <c r="B85" s="140" t="s">
        <v>372</v>
      </c>
      <c r="C85" s="141"/>
      <c r="D85" s="141"/>
      <c r="E85" s="141"/>
      <c r="F85" s="141"/>
      <c r="G85" s="65" t="s">
        <v>512</v>
      </c>
      <c r="H85" s="252">
        <v>-1108963.1499999999</v>
      </c>
      <c r="I85" s="252">
        <v>0</v>
      </c>
      <c r="J85" s="252">
        <v>0</v>
      </c>
      <c r="K85" s="252">
        <v>-1108963.1499999999</v>
      </c>
      <c r="L85" s="215"/>
    </row>
    <row r="86" spans="1:12" x14ac:dyDescent="0.2">
      <c r="A86" s="64" t="s">
        <v>513</v>
      </c>
      <c r="B86" s="140" t="s">
        <v>372</v>
      </c>
      <c r="C86" s="141"/>
      <c r="D86" s="141"/>
      <c r="E86" s="141"/>
      <c r="F86" s="141"/>
      <c r="G86" s="65" t="s">
        <v>514</v>
      </c>
      <c r="H86" s="252">
        <v>-1089195.8899999999</v>
      </c>
      <c r="I86" s="252">
        <v>0</v>
      </c>
      <c r="J86" s="252">
        <v>15003.55</v>
      </c>
      <c r="K86" s="252">
        <v>-1104199.44</v>
      </c>
      <c r="L86" s="215"/>
    </row>
    <row r="87" spans="1:12" x14ac:dyDescent="0.2">
      <c r="A87" s="64" t="s">
        <v>515</v>
      </c>
      <c r="B87" s="140" t="s">
        <v>372</v>
      </c>
      <c r="C87" s="141"/>
      <c r="D87" s="141"/>
      <c r="E87" s="141"/>
      <c r="F87" s="141"/>
      <c r="G87" s="65" t="s">
        <v>516</v>
      </c>
      <c r="H87" s="252">
        <v>-793186.72</v>
      </c>
      <c r="I87" s="252">
        <v>0</v>
      </c>
      <c r="J87" s="252">
        <v>2341.6</v>
      </c>
      <c r="K87" s="252">
        <v>-795528.32</v>
      </c>
      <c r="L87" s="215"/>
    </row>
    <row r="88" spans="1:12" x14ac:dyDescent="0.2">
      <c r="A88" s="64" t="s">
        <v>517</v>
      </c>
      <c r="B88" s="140" t="s">
        <v>372</v>
      </c>
      <c r="C88" s="141"/>
      <c r="D88" s="141"/>
      <c r="E88" s="141"/>
      <c r="F88" s="141"/>
      <c r="G88" s="65" t="s">
        <v>518</v>
      </c>
      <c r="H88" s="252">
        <v>-758742.79</v>
      </c>
      <c r="I88" s="252">
        <v>0</v>
      </c>
      <c r="J88" s="252">
        <v>60.14</v>
      </c>
      <c r="K88" s="252">
        <v>-758802.93</v>
      </c>
      <c r="L88" s="215"/>
    </row>
    <row r="89" spans="1:12" x14ac:dyDescent="0.2">
      <c r="A89" s="64" t="s">
        <v>519</v>
      </c>
      <c r="B89" s="140" t="s">
        <v>372</v>
      </c>
      <c r="C89" s="141"/>
      <c r="D89" s="141"/>
      <c r="E89" s="141"/>
      <c r="F89" s="141"/>
      <c r="G89" s="65" t="s">
        <v>520</v>
      </c>
      <c r="H89" s="252">
        <v>-1874024.11</v>
      </c>
      <c r="I89" s="252">
        <v>0</v>
      </c>
      <c r="J89" s="252">
        <v>6915.05</v>
      </c>
      <c r="K89" s="252">
        <v>-1880939.16</v>
      </c>
      <c r="L89" s="215"/>
    </row>
    <row r="90" spans="1:12" x14ac:dyDescent="0.2">
      <c r="A90" s="64" t="s">
        <v>521</v>
      </c>
      <c r="B90" s="140" t="s">
        <v>372</v>
      </c>
      <c r="C90" s="141"/>
      <c r="D90" s="141"/>
      <c r="E90" s="141"/>
      <c r="F90" s="141"/>
      <c r="G90" s="65" t="s">
        <v>522</v>
      </c>
      <c r="H90" s="252">
        <v>-58653.4</v>
      </c>
      <c r="I90" s="252">
        <v>0</v>
      </c>
      <c r="J90" s="252">
        <v>645.27</v>
      </c>
      <c r="K90" s="252">
        <v>-59298.67</v>
      </c>
      <c r="L90" s="215"/>
    </row>
    <row r="91" spans="1:12" x14ac:dyDescent="0.2">
      <c r="A91" s="64" t="s">
        <v>523</v>
      </c>
      <c r="B91" s="140" t="s">
        <v>372</v>
      </c>
      <c r="C91" s="141"/>
      <c r="D91" s="141"/>
      <c r="E91" s="141"/>
      <c r="F91" s="141"/>
      <c r="G91" s="65" t="s">
        <v>524</v>
      </c>
      <c r="H91" s="252">
        <v>-350327.15</v>
      </c>
      <c r="I91" s="252">
        <v>0</v>
      </c>
      <c r="J91" s="252">
        <v>0</v>
      </c>
      <c r="K91" s="252">
        <v>-350327.15</v>
      </c>
      <c r="L91" s="215"/>
    </row>
    <row r="92" spans="1:12" x14ac:dyDescent="0.2">
      <c r="A92" s="64" t="s">
        <v>525</v>
      </c>
      <c r="B92" s="140" t="s">
        <v>372</v>
      </c>
      <c r="C92" s="141"/>
      <c r="D92" s="141"/>
      <c r="E92" s="141"/>
      <c r="F92" s="141"/>
      <c r="G92" s="65" t="s">
        <v>526</v>
      </c>
      <c r="H92" s="252">
        <v>-48104.38</v>
      </c>
      <c r="I92" s="252">
        <v>0</v>
      </c>
      <c r="J92" s="252">
        <v>0</v>
      </c>
      <c r="K92" s="252">
        <v>-48104.38</v>
      </c>
      <c r="L92" s="215"/>
    </row>
    <row r="93" spans="1:12" x14ac:dyDescent="0.2">
      <c r="A93" s="64" t="s">
        <v>527</v>
      </c>
      <c r="B93" s="140" t="s">
        <v>372</v>
      </c>
      <c r="C93" s="141"/>
      <c r="D93" s="141"/>
      <c r="E93" s="141"/>
      <c r="F93" s="141"/>
      <c r="G93" s="65" t="s">
        <v>528</v>
      </c>
      <c r="H93" s="252">
        <v>-601566.87</v>
      </c>
      <c r="I93" s="252">
        <v>0</v>
      </c>
      <c r="J93" s="252">
        <v>0</v>
      </c>
      <c r="K93" s="252">
        <v>-601566.87</v>
      </c>
      <c r="L93" s="215"/>
    </row>
    <row r="94" spans="1:12" x14ac:dyDescent="0.2">
      <c r="A94" s="64" t="s">
        <v>529</v>
      </c>
      <c r="B94" s="140" t="s">
        <v>372</v>
      </c>
      <c r="C94" s="141"/>
      <c r="D94" s="141"/>
      <c r="E94" s="141"/>
      <c r="F94" s="141"/>
      <c r="G94" s="65" t="s">
        <v>530</v>
      </c>
      <c r="H94" s="252">
        <v>-538075.69999999995</v>
      </c>
      <c r="I94" s="252">
        <v>0</v>
      </c>
      <c r="J94" s="252">
        <v>466.65</v>
      </c>
      <c r="K94" s="252">
        <v>-538542.35</v>
      </c>
      <c r="L94" s="215"/>
    </row>
    <row r="95" spans="1:12" x14ac:dyDescent="0.2">
      <c r="A95" s="64" t="s">
        <v>531</v>
      </c>
      <c r="B95" s="140" t="s">
        <v>372</v>
      </c>
      <c r="C95" s="141"/>
      <c r="D95" s="141"/>
      <c r="E95" s="141"/>
      <c r="F95" s="141"/>
      <c r="G95" s="65" t="s">
        <v>532</v>
      </c>
      <c r="H95" s="252">
        <v>-120178.97</v>
      </c>
      <c r="I95" s="252">
        <v>0</v>
      </c>
      <c r="J95" s="252">
        <v>0</v>
      </c>
      <c r="K95" s="252">
        <v>-120178.97</v>
      </c>
      <c r="L95" s="215"/>
    </row>
    <row r="96" spans="1:12" x14ac:dyDescent="0.2">
      <c r="A96" s="64" t="s">
        <v>533</v>
      </c>
      <c r="B96" s="140" t="s">
        <v>372</v>
      </c>
      <c r="C96" s="141"/>
      <c r="D96" s="141"/>
      <c r="E96" s="141"/>
      <c r="F96" s="141"/>
      <c r="G96" s="65" t="s">
        <v>534</v>
      </c>
      <c r="H96" s="252">
        <v>-31828.44</v>
      </c>
      <c r="I96" s="252">
        <v>0</v>
      </c>
      <c r="J96" s="252">
        <v>0</v>
      </c>
      <c r="K96" s="252">
        <v>-31828.44</v>
      </c>
      <c r="L96" s="215"/>
    </row>
    <row r="97" spans="1:12" x14ac:dyDescent="0.2">
      <c r="A97" s="64" t="s">
        <v>535</v>
      </c>
      <c r="B97" s="140" t="s">
        <v>372</v>
      </c>
      <c r="C97" s="141"/>
      <c r="D97" s="141"/>
      <c r="E97" s="141"/>
      <c r="F97" s="141"/>
      <c r="G97" s="65" t="s">
        <v>536</v>
      </c>
      <c r="H97" s="252">
        <v>-525406.35</v>
      </c>
      <c r="I97" s="252">
        <v>0</v>
      </c>
      <c r="J97" s="252">
        <v>0</v>
      </c>
      <c r="K97" s="252">
        <v>-525406.35</v>
      </c>
      <c r="L97" s="215"/>
    </row>
    <row r="98" spans="1:12" x14ac:dyDescent="0.2">
      <c r="A98" s="64" t="s">
        <v>537</v>
      </c>
      <c r="B98" s="140" t="s">
        <v>372</v>
      </c>
      <c r="C98" s="141"/>
      <c r="D98" s="141"/>
      <c r="E98" s="141"/>
      <c r="F98" s="141"/>
      <c r="G98" s="65" t="s">
        <v>538</v>
      </c>
      <c r="H98" s="252">
        <v>-9021.5</v>
      </c>
      <c r="I98" s="252">
        <v>9021.5</v>
      </c>
      <c r="J98" s="252">
        <v>0</v>
      </c>
      <c r="K98" s="252">
        <v>0</v>
      </c>
      <c r="L98" s="215"/>
    </row>
    <row r="99" spans="1:12" x14ac:dyDescent="0.2">
      <c r="A99" s="64" t="s">
        <v>539</v>
      </c>
      <c r="B99" s="140" t="s">
        <v>372</v>
      </c>
      <c r="C99" s="141"/>
      <c r="D99" s="141"/>
      <c r="E99" s="141"/>
      <c r="F99" s="141"/>
      <c r="G99" s="65" t="s">
        <v>540</v>
      </c>
      <c r="H99" s="252">
        <v>-2329634.08</v>
      </c>
      <c r="I99" s="252">
        <v>0</v>
      </c>
      <c r="J99" s="252">
        <v>1750.02</v>
      </c>
      <c r="K99" s="252">
        <v>-2331384.1</v>
      </c>
      <c r="L99" s="215"/>
    </row>
    <row r="100" spans="1:12" x14ac:dyDescent="0.2">
      <c r="A100" s="64" t="s">
        <v>541</v>
      </c>
      <c r="B100" s="140" t="s">
        <v>372</v>
      </c>
      <c r="C100" s="141"/>
      <c r="D100" s="141"/>
      <c r="E100" s="141"/>
      <c r="F100" s="141"/>
      <c r="G100" s="65" t="s">
        <v>542</v>
      </c>
      <c r="H100" s="252">
        <v>-5117124.2300000004</v>
      </c>
      <c r="I100" s="252">
        <v>0</v>
      </c>
      <c r="J100" s="252">
        <v>7371.76</v>
      </c>
      <c r="K100" s="252">
        <v>-5124495.99</v>
      </c>
      <c r="L100" s="215"/>
    </row>
    <row r="101" spans="1:12" x14ac:dyDescent="0.2">
      <c r="A101" s="64" t="s">
        <v>543</v>
      </c>
      <c r="B101" s="140" t="s">
        <v>372</v>
      </c>
      <c r="C101" s="141"/>
      <c r="D101" s="141"/>
      <c r="E101" s="141"/>
      <c r="F101" s="141"/>
      <c r="G101" s="65" t="s">
        <v>544</v>
      </c>
      <c r="H101" s="252">
        <v>-1189970.8999999999</v>
      </c>
      <c r="I101" s="252">
        <v>0</v>
      </c>
      <c r="J101" s="252">
        <v>1375.04</v>
      </c>
      <c r="K101" s="252">
        <v>-1191345.94</v>
      </c>
      <c r="L101" s="215"/>
    </row>
    <row r="102" spans="1:12" x14ac:dyDescent="0.2">
      <c r="A102" s="64" t="s">
        <v>545</v>
      </c>
      <c r="B102" s="140" t="s">
        <v>372</v>
      </c>
      <c r="C102" s="141"/>
      <c r="D102" s="141"/>
      <c r="E102" s="141"/>
      <c r="F102" s="141"/>
      <c r="G102" s="65" t="s">
        <v>546</v>
      </c>
      <c r="H102" s="252">
        <v>-5289807.38</v>
      </c>
      <c r="I102" s="252">
        <v>0</v>
      </c>
      <c r="J102" s="252">
        <v>253.43</v>
      </c>
      <c r="K102" s="252">
        <v>-5290060.8099999996</v>
      </c>
      <c r="L102" s="215"/>
    </row>
    <row r="103" spans="1:12" x14ac:dyDescent="0.2">
      <c r="A103" s="64" t="s">
        <v>547</v>
      </c>
      <c r="B103" s="140" t="s">
        <v>372</v>
      </c>
      <c r="C103" s="141"/>
      <c r="D103" s="141"/>
      <c r="E103" s="141"/>
      <c r="F103" s="141"/>
      <c r="G103" s="65" t="s">
        <v>548</v>
      </c>
      <c r="H103" s="252">
        <v>-247378.11</v>
      </c>
      <c r="I103" s="252">
        <v>0</v>
      </c>
      <c r="J103" s="252">
        <v>4469.75</v>
      </c>
      <c r="K103" s="252">
        <v>-251847.86</v>
      </c>
      <c r="L103" s="215"/>
    </row>
    <row r="104" spans="1:12" x14ac:dyDescent="0.2">
      <c r="A104" s="64" t="s">
        <v>549</v>
      </c>
      <c r="B104" s="140" t="s">
        <v>372</v>
      </c>
      <c r="C104" s="141"/>
      <c r="D104" s="141"/>
      <c r="E104" s="141"/>
      <c r="F104" s="141"/>
      <c r="G104" s="65" t="s">
        <v>550</v>
      </c>
      <c r="H104" s="252">
        <v>-2183231.92</v>
      </c>
      <c r="I104" s="252">
        <v>0</v>
      </c>
      <c r="J104" s="252">
        <v>98826.96</v>
      </c>
      <c r="K104" s="252">
        <v>-2282058.88</v>
      </c>
      <c r="L104" s="215"/>
    </row>
    <row r="105" spans="1:12" x14ac:dyDescent="0.2">
      <c r="A105" s="64" t="s">
        <v>551</v>
      </c>
      <c r="B105" s="140" t="s">
        <v>372</v>
      </c>
      <c r="C105" s="141"/>
      <c r="D105" s="141"/>
      <c r="E105" s="141"/>
      <c r="F105" s="141"/>
      <c r="G105" s="65" t="s">
        <v>552</v>
      </c>
      <c r="H105" s="252">
        <v>-3832172.58</v>
      </c>
      <c r="I105" s="252">
        <v>0</v>
      </c>
      <c r="J105" s="252">
        <v>0</v>
      </c>
      <c r="K105" s="252">
        <v>-3832172.58</v>
      </c>
      <c r="L105" s="215"/>
    </row>
    <row r="106" spans="1:12" x14ac:dyDescent="0.2">
      <c r="A106" s="64" t="s">
        <v>553</v>
      </c>
      <c r="B106" s="140" t="s">
        <v>372</v>
      </c>
      <c r="C106" s="141"/>
      <c r="D106" s="141"/>
      <c r="E106" s="141"/>
      <c r="F106" s="141"/>
      <c r="G106" s="65" t="s">
        <v>554</v>
      </c>
      <c r="H106" s="252">
        <v>-174389.91</v>
      </c>
      <c r="I106" s="252">
        <v>0</v>
      </c>
      <c r="J106" s="252">
        <v>0</v>
      </c>
      <c r="K106" s="252">
        <v>-174389.91</v>
      </c>
      <c r="L106" s="215"/>
    </row>
    <row r="107" spans="1:12" x14ac:dyDescent="0.2">
      <c r="A107" s="64" t="s">
        <v>555</v>
      </c>
      <c r="B107" s="140" t="s">
        <v>372</v>
      </c>
      <c r="C107" s="141"/>
      <c r="D107" s="141"/>
      <c r="E107" s="141"/>
      <c r="F107" s="141"/>
      <c r="G107" s="65" t="s">
        <v>556</v>
      </c>
      <c r="H107" s="252">
        <v>-83404.800000000003</v>
      </c>
      <c r="I107" s="252">
        <v>0</v>
      </c>
      <c r="J107" s="252">
        <v>2982.18</v>
      </c>
      <c r="K107" s="252">
        <v>-86386.98</v>
      </c>
      <c r="L107" s="215"/>
    </row>
    <row r="108" spans="1:12" x14ac:dyDescent="0.2">
      <c r="A108" s="64" t="s">
        <v>557</v>
      </c>
      <c r="B108" s="140" t="s">
        <v>372</v>
      </c>
      <c r="C108" s="141"/>
      <c r="D108" s="141"/>
      <c r="E108" s="141"/>
      <c r="F108" s="141"/>
      <c r="G108" s="65" t="s">
        <v>558</v>
      </c>
      <c r="H108" s="252">
        <v>-26720.51</v>
      </c>
      <c r="I108" s="252">
        <v>0</v>
      </c>
      <c r="J108" s="252">
        <v>460.49</v>
      </c>
      <c r="K108" s="252">
        <v>-27181</v>
      </c>
      <c r="L108" s="215"/>
    </row>
    <row r="109" spans="1:12" x14ac:dyDescent="0.2">
      <c r="A109" s="67" t="s">
        <v>372</v>
      </c>
      <c r="B109" s="140" t="s">
        <v>372</v>
      </c>
      <c r="C109" s="141"/>
      <c r="D109" s="141"/>
      <c r="E109" s="141"/>
      <c r="F109" s="141"/>
      <c r="G109" s="68" t="s">
        <v>372</v>
      </c>
      <c r="H109" s="253"/>
      <c r="I109" s="253"/>
      <c r="J109" s="253"/>
      <c r="K109" s="253"/>
      <c r="L109" s="145"/>
    </row>
    <row r="110" spans="1:12" x14ac:dyDescent="0.2">
      <c r="A110" s="57" t="s">
        <v>559</v>
      </c>
      <c r="B110" s="140" t="s">
        <v>372</v>
      </c>
      <c r="C110" s="141"/>
      <c r="D110" s="141"/>
      <c r="E110" s="58" t="s">
        <v>560</v>
      </c>
      <c r="F110" s="59"/>
      <c r="G110" s="59"/>
      <c r="H110" s="251">
        <v>3703.22</v>
      </c>
      <c r="I110" s="251">
        <v>0</v>
      </c>
      <c r="J110" s="251">
        <v>353.53</v>
      </c>
      <c r="K110" s="251">
        <v>3349.69</v>
      </c>
      <c r="L110" s="214"/>
    </row>
    <row r="111" spans="1:12" x14ac:dyDescent="0.2">
      <c r="A111" s="57" t="s">
        <v>561</v>
      </c>
      <c r="B111" s="140" t="s">
        <v>372</v>
      </c>
      <c r="C111" s="141"/>
      <c r="D111" s="141"/>
      <c r="E111" s="141"/>
      <c r="F111" s="58" t="s">
        <v>560</v>
      </c>
      <c r="G111" s="59"/>
      <c r="H111" s="251">
        <v>539838.66</v>
      </c>
      <c r="I111" s="251">
        <v>0</v>
      </c>
      <c r="J111" s="251">
        <v>0</v>
      </c>
      <c r="K111" s="251">
        <v>539838.66</v>
      </c>
      <c r="L111" s="214"/>
    </row>
    <row r="112" spans="1:12" x14ac:dyDescent="0.2">
      <c r="A112" s="64" t="s">
        <v>562</v>
      </c>
      <c r="B112" s="140" t="s">
        <v>372</v>
      </c>
      <c r="C112" s="141"/>
      <c r="D112" s="141"/>
      <c r="E112" s="141"/>
      <c r="F112" s="141"/>
      <c r="G112" s="65" t="s">
        <v>563</v>
      </c>
      <c r="H112" s="252">
        <v>416520.66</v>
      </c>
      <c r="I112" s="252">
        <v>0</v>
      </c>
      <c r="J112" s="252">
        <v>0</v>
      </c>
      <c r="K112" s="252">
        <v>416520.66</v>
      </c>
      <c r="L112" s="215"/>
    </row>
    <row r="113" spans="1:12" x14ac:dyDescent="0.2">
      <c r="A113" s="64" t="s">
        <v>564</v>
      </c>
      <c r="B113" s="140" t="s">
        <v>372</v>
      </c>
      <c r="C113" s="141"/>
      <c r="D113" s="141"/>
      <c r="E113" s="141"/>
      <c r="F113" s="141"/>
      <c r="G113" s="65" t="s">
        <v>565</v>
      </c>
      <c r="H113" s="252">
        <v>113798</v>
      </c>
      <c r="I113" s="252">
        <v>0</v>
      </c>
      <c r="J113" s="252">
        <v>0</v>
      </c>
      <c r="K113" s="252">
        <v>113798</v>
      </c>
      <c r="L113" s="215"/>
    </row>
    <row r="114" spans="1:12" x14ac:dyDescent="0.2">
      <c r="A114" s="64" t="s">
        <v>566</v>
      </c>
      <c r="B114" s="140" t="s">
        <v>372</v>
      </c>
      <c r="C114" s="141"/>
      <c r="D114" s="141"/>
      <c r="E114" s="141"/>
      <c r="F114" s="141"/>
      <c r="G114" s="65" t="s">
        <v>567</v>
      </c>
      <c r="H114" s="252">
        <v>9520</v>
      </c>
      <c r="I114" s="252">
        <v>0</v>
      </c>
      <c r="J114" s="252">
        <v>0</v>
      </c>
      <c r="K114" s="252">
        <v>9520</v>
      </c>
      <c r="L114" s="215"/>
    </row>
    <row r="115" spans="1:12" x14ac:dyDescent="0.2">
      <c r="A115" s="67" t="s">
        <v>372</v>
      </c>
      <c r="B115" s="140" t="s">
        <v>372</v>
      </c>
      <c r="C115" s="141"/>
      <c r="D115" s="141"/>
      <c r="E115" s="141"/>
      <c r="F115" s="141"/>
      <c r="G115" s="68" t="s">
        <v>372</v>
      </c>
      <c r="H115" s="253"/>
      <c r="I115" s="253"/>
      <c r="J115" s="253"/>
      <c r="K115" s="253"/>
      <c r="L115" s="145"/>
    </row>
    <row r="116" spans="1:12" x14ac:dyDescent="0.2">
      <c r="A116" s="57" t="s">
        <v>568</v>
      </c>
      <c r="B116" s="140" t="s">
        <v>372</v>
      </c>
      <c r="C116" s="141"/>
      <c r="D116" s="141"/>
      <c r="E116" s="141"/>
      <c r="F116" s="58" t="s">
        <v>569</v>
      </c>
      <c r="G116" s="59"/>
      <c r="H116" s="251">
        <v>-536135.43999999994</v>
      </c>
      <c r="I116" s="251">
        <v>0</v>
      </c>
      <c r="J116" s="251">
        <v>353.53</v>
      </c>
      <c r="K116" s="251">
        <v>-536488.97</v>
      </c>
      <c r="L116" s="214"/>
    </row>
    <row r="117" spans="1:12" x14ac:dyDescent="0.2">
      <c r="A117" s="64" t="s">
        <v>570</v>
      </c>
      <c r="B117" s="140" t="s">
        <v>372</v>
      </c>
      <c r="C117" s="141"/>
      <c r="D117" s="141"/>
      <c r="E117" s="141"/>
      <c r="F117" s="141"/>
      <c r="G117" s="65" t="s">
        <v>571</v>
      </c>
      <c r="H117" s="252">
        <v>-412817.44</v>
      </c>
      <c r="I117" s="252">
        <v>0</v>
      </c>
      <c r="J117" s="252">
        <v>353.53</v>
      </c>
      <c r="K117" s="252">
        <v>-413170.97</v>
      </c>
      <c r="L117" s="215"/>
    </row>
    <row r="118" spans="1:12" x14ac:dyDescent="0.2">
      <c r="A118" s="64" t="s">
        <v>572</v>
      </c>
      <c r="B118" s="140" t="s">
        <v>372</v>
      </c>
      <c r="C118" s="141"/>
      <c r="D118" s="141"/>
      <c r="E118" s="141"/>
      <c r="F118" s="141"/>
      <c r="G118" s="65" t="s">
        <v>573</v>
      </c>
      <c r="H118" s="252">
        <v>-9520</v>
      </c>
      <c r="I118" s="252">
        <v>0</v>
      </c>
      <c r="J118" s="252">
        <v>0</v>
      </c>
      <c r="K118" s="252">
        <v>-9520</v>
      </c>
      <c r="L118" s="215"/>
    </row>
    <row r="119" spans="1:12" x14ac:dyDescent="0.2">
      <c r="A119" s="64" t="s">
        <v>574</v>
      </c>
      <c r="B119" s="140" t="s">
        <v>372</v>
      </c>
      <c r="C119" s="141"/>
      <c r="D119" s="141"/>
      <c r="E119" s="141"/>
      <c r="F119" s="141"/>
      <c r="G119" s="65" t="s">
        <v>575</v>
      </c>
      <c r="H119" s="252">
        <v>-113798</v>
      </c>
      <c r="I119" s="252">
        <v>0</v>
      </c>
      <c r="J119" s="252">
        <v>0</v>
      </c>
      <c r="K119" s="252">
        <v>-113798</v>
      </c>
      <c r="L119" s="215"/>
    </row>
    <row r="120" spans="1:12" x14ac:dyDescent="0.2">
      <c r="A120" s="67" t="s">
        <v>372</v>
      </c>
      <c r="B120" s="140" t="s">
        <v>372</v>
      </c>
      <c r="C120" s="141"/>
      <c r="D120" s="141"/>
      <c r="E120" s="141"/>
      <c r="F120" s="141"/>
      <c r="G120" s="68" t="s">
        <v>372</v>
      </c>
      <c r="H120" s="253"/>
      <c r="I120" s="253"/>
      <c r="J120" s="253"/>
      <c r="K120" s="253"/>
      <c r="L120" s="145"/>
    </row>
    <row r="121" spans="1:12" x14ac:dyDescent="0.2">
      <c r="A121" s="57" t="s">
        <v>576</v>
      </c>
      <c r="B121" s="140" t="s">
        <v>372</v>
      </c>
      <c r="C121" s="141"/>
      <c r="D121" s="141"/>
      <c r="E121" s="58" t="s">
        <v>577</v>
      </c>
      <c r="F121" s="59"/>
      <c r="G121" s="59"/>
      <c r="H121" s="251">
        <v>93860</v>
      </c>
      <c r="I121" s="251">
        <v>0</v>
      </c>
      <c r="J121" s="251">
        <v>12742</v>
      </c>
      <c r="K121" s="251">
        <v>81118</v>
      </c>
      <c r="L121" s="214"/>
    </row>
    <row r="122" spans="1:12" x14ac:dyDescent="0.2">
      <c r="A122" s="57" t="s">
        <v>578</v>
      </c>
      <c r="B122" s="140" t="s">
        <v>372</v>
      </c>
      <c r="C122" s="141"/>
      <c r="D122" s="141"/>
      <c r="E122" s="141"/>
      <c r="F122" s="58" t="s">
        <v>577</v>
      </c>
      <c r="G122" s="59"/>
      <c r="H122" s="251">
        <v>93860</v>
      </c>
      <c r="I122" s="251">
        <v>0</v>
      </c>
      <c r="J122" s="251">
        <v>12742</v>
      </c>
      <c r="K122" s="251">
        <v>81118</v>
      </c>
      <c r="L122" s="214"/>
    </row>
    <row r="123" spans="1:12" x14ac:dyDescent="0.2">
      <c r="A123" s="64" t="s">
        <v>579</v>
      </c>
      <c r="B123" s="140" t="s">
        <v>372</v>
      </c>
      <c r="C123" s="141"/>
      <c r="D123" s="141"/>
      <c r="E123" s="141"/>
      <c r="F123" s="141"/>
      <c r="G123" s="65" t="s">
        <v>580</v>
      </c>
      <c r="H123" s="252">
        <v>93860</v>
      </c>
      <c r="I123" s="252">
        <v>0</v>
      </c>
      <c r="J123" s="252">
        <v>12742</v>
      </c>
      <c r="K123" s="252">
        <v>81118</v>
      </c>
      <c r="L123" s="215"/>
    </row>
    <row r="124" spans="1:12" x14ac:dyDescent="0.2">
      <c r="A124" s="67" t="s">
        <v>372</v>
      </c>
      <c r="B124" s="140" t="s">
        <v>372</v>
      </c>
      <c r="C124" s="141"/>
      <c r="D124" s="141"/>
      <c r="E124" s="141"/>
      <c r="F124" s="141"/>
      <c r="G124" s="68" t="s">
        <v>372</v>
      </c>
      <c r="H124" s="253"/>
      <c r="I124" s="253"/>
      <c r="J124" s="253"/>
      <c r="K124" s="253"/>
      <c r="L124" s="145"/>
    </row>
    <row r="125" spans="1:12" x14ac:dyDescent="0.2">
      <c r="A125" s="57" t="s">
        <v>581</v>
      </c>
      <c r="B125" s="140" t="s">
        <v>372</v>
      </c>
      <c r="C125" s="141"/>
      <c r="D125" s="58" t="s">
        <v>582</v>
      </c>
      <c r="E125" s="59"/>
      <c r="F125" s="59"/>
      <c r="G125" s="59"/>
      <c r="H125" s="251">
        <v>9654554.6899999995</v>
      </c>
      <c r="I125" s="251">
        <v>0</v>
      </c>
      <c r="J125" s="251">
        <v>0</v>
      </c>
      <c r="K125" s="251">
        <v>9654554.6899999995</v>
      </c>
      <c r="L125" s="214"/>
    </row>
    <row r="126" spans="1:12" x14ac:dyDescent="0.2">
      <c r="A126" s="57" t="s">
        <v>583</v>
      </c>
      <c r="B126" s="140" t="s">
        <v>372</v>
      </c>
      <c r="C126" s="141"/>
      <c r="D126" s="141"/>
      <c r="E126" s="58" t="s">
        <v>582</v>
      </c>
      <c r="F126" s="59"/>
      <c r="G126" s="59"/>
      <c r="H126" s="251">
        <v>9654554.6899999995</v>
      </c>
      <c r="I126" s="251">
        <v>0</v>
      </c>
      <c r="J126" s="251">
        <v>0</v>
      </c>
      <c r="K126" s="251">
        <v>9654554.6899999995</v>
      </c>
      <c r="L126" s="214"/>
    </row>
    <row r="127" spans="1:12" x14ac:dyDescent="0.2">
      <c r="A127" s="57" t="s">
        <v>584</v>
      </c>
      <c r="B127" s="140" t="s">
        <v>372</v>
      </c>
      <c r="C127" s="141"/>
      <c r="D127" s="141"/>
      <c r="E127" s="141"/>
      <c r="F127" s="58" t="s">
        <v>585</v>
      </c>
      <c r="G127" s="59"/>
      <c r="H127" s="251">
        <v>9654554.6899999995</v>
      </c>
      <c r="I127" s="251">
        <v>0</v>
      </c>
      <c r="J127" s="251">
        <v>0</v>
      </c>
      <c r="K127" s="251">
        <v>9654554.6899999995</v>
      </c>
      <c r="L127" s="214"/>
    </row>
    <row r="128" spans="1:12" x14ac:dyDescent="0.2">
      <c r="A128" s="64" t="s">
        <v>586</v>
      </c>
      <c r="B128" s="140" t="s">
        <v>372</v>
      </c>
      <c r="C128" s="141"/>
      <c r="D128" s="141"/>
      <c r="E128" s="141"/>
      <c r="F128" s="141"/>
      <c r="G128" s="65" t="s">
        <v>463</v>
      </c>
      <c r="H128" s="252">
        <v>29585</v>
      </c>
      <c r="I128" s="252">
        <v>0</v>
      </c>
      <c r="J128" s="252">
        <v>0</v>
      </c>
      <c r="K128" s="252">
        <v>29585</v>
      </c>
      <c r="L128" s="215"/>
    </row>
    <row r="129" spans="1:12" x14ac:dyDescent="0.2">
      <c r="A129" s="64" t="s">
        <v>587</v>
      </c>
      <c r="B129" s="140" t="s">
        <v>372</v>
      </c>
      <c r="C129" s="141"/>
      <c r="D129" s="141"/>
      <c r="E129" s="141"/>
      <c r="F129" s="141"/>
      <c r="G129" s="65" t="s">
        <v>588</v>
      </c>
      <c r="H129" s="252">
        <v>1267564.69</v>
      </c>
      <c r="I129" s="252">
        <v>0</v>
      </c>
      <c r="J129" s="252">
        <v>0</v>
      </c>
      <c r="K129" s="252">
        <v>1267564.69</v>
      </c>
      <c r="L129" s="215"/>
    </row>
    <row r="130" spans="1:12" x14ac:dyDescent="0.2">
      <c r="A130" s="64" t="s">
        <v>589</v>
      </c>
      <c r="B130" s="140" t="s">
        <v>372</v>
      </c>
      <c r="C130" s="141"/>
      <c r="D130" s="141"/>
      <c r="E130" s="141"/>
      <c r="F130" s="141"/>
      <c r="G130" s="65" t="s">
        <v>590</v>
      </c>
      <c r="H130" s="252">
        <v>35000</v>
      </c>
      <c r="I130" s="252">
        <v>0</v>
      </c>
      <c r="J130" s="252">
        <v>0</v>
      </c>
      <c r="K130" s="252">
        <v>35000</v>
      </c>
      <c r="L130" s="215"/>
    </row>
    <row r="131" spans="1:12" x14ac:dyDescent="0.2">
      <c r="A131" s="64" t="s">
        <v>591</v>
      </c>
      <c r="B131" s="140" t="s">
        <v>372</v>
      </c>
      <c r="C131" s="141"/>
      <c r="D131" s="141"/>
      <c r="E131" s="141"/>
      <c r="F131" s="141"/>
      <c r="G131" s="65" t="s">
        <v>592</v>
      </c>
      <c r="H131" s="252">
        <v>150000</v>
      </c>
      <c r="I131" s="252">
        <v>0</v>
      </c>
      <c r="J131" s="252">
        <v>0</v>
      </c>
      <c r="K131" s="252">
        <v>150000</v>
      </c>
      <c r="L131" s="215"/>
    </row>
    <row r="132" spans="1:12" x14ac:dyDescent="0.2">
      <c r="A132" s="64" t="s">
        <v>593</v>
      </c>
      <c r="B132" s="140" t="s">
        <v>372</v>
      </c>
      <c r="C132" s="141"/>
      <c r="D132" s="141"/>
      <c r="E132" s="141"/>
      <c r="F132" s="141"/>
      <c r="G132" s="65" t="s">
        <v>594</v>
      </c>
      <c r="H132" s="252">
        <v>8172405</v>
      </c>
      <c r="I132" s="252">
        <v>0</v>
      </c>
      <c r="J132" s="252">
        <v>0</v>
      </c>
      <c r="K132" s="252">
        <v>8172405</v>
      </c>
      <c r="L132" s="215"/>
    </row>
    <row r="133" spans="1:12" x14ac:dyDescent="0.2">
      <c r="A133" s="67" t="s">
        <v>372</v>
      </c>
      <c r="B133" s="140" t="s">
        <v>372</v>
      </c>
      <c r="C133" s="141"/>
      <c r="D133" s="141"/>
      <c r="E133" s="141"/>
      <c r="F133" s="141"/>
      <c r="G133" s="68" t="s">
        <v>372</v>
      </c>
      <c r="H133" s="253"/>
      <c r="I133" s="253"/>
      <c r="J133" s="253"/>
      <c r="K133" s="253"/>
      <c r="L133" s="145"/>
    </row>
    <row r="134" spans="1:12" x14ac:dyDescent="0.2">
      <c r="A134" s="57" t="s">
        <v>595</v>
      </c>
      <c r="B134" s="58" t="s">
        <v>596</v>
      </c>
      <c r="C134" s="59"/>
      <c r="D134" s="59"/>
      <c r="E134" s="59"/>
      <c r="F134" s="59"/>
      <c r="G134" s="59"/>
      <c r="H134" s="251">
        <v>25144563.690000001</v>
      </c>
      <c r="I134" s="251">
        <v>3496457.42</v>
      </c>
      <c r="J134" s="251">
        <v>10531376.24</v>
      </c>
      <c r="K134" s="251">
        <v>32179482.510000002</v>
      </c>
      <c r="L134" s="214"/>
    </row>
    <row r="135" spans="1:12" x14ac:dyDescent="0.2">
      <c r="A135" s="57" t="s">
        <v>597</v>
      </c>
      <c r="B135" s="139" t="s">
        <v>372</v>
      </c>
      <c r="C135" s="58" t="s">
        <v>598</v>
      </c>
      <c r="D135" s="59"/>
      <c r="E135" s="59"/>
      <c r="F135" s="59"/>
      <c r="G135" s="59"/>
      <c r="H135" s="251">
        <v>12867324.76</v>
      </c>
      <c r="I135" s="251">
        <v>3431524.19</v>
      </c>
      <c r="J135" s="251">
        <v>10369117.43</v>
      </c>
      <c r="K135" s="251">
        <v>19804918</v>
      </c>
      <c r="L135" s="214"/>
    </row>
    <row r="136" spans="1:12" x14ac:dyDescent="0.2">
      <c r="A136" s="57" t="s">
        <v>599</v>
      </c>
      <c r="B136" s="140" t="s">
        <v>372</v>
      </c>
      <c r="C136" s="141"/>
      <c r="D136" s="58" t="s">
        <v>600</v>
      </c>
      <c r="E136" s="59"/>
      <c r="F136" s="59"/>
      <c r="G136" s="59"/>
      <c r="H136" s="251">
        <v>1197915.67</v>
      </c>
      <c r="I136" s="251">
        <v>2437794.0699999998</v>
      </c>
      <c r="J136" s="251">
        <v>1894494.47</v>
      </c>
      <c r="K136" s="251">
        <v>654616.06999999995</v>
      </c>
      <c r="L136" s="214"/>
    </row>
    <row r="137" spans="1:12" x14ac:dyDescent="0.2">
      <c r="A137" s="57" t="s">
        <v>601</v>
      </c>
      <c r="B137" s="140" t="s">
        <v>372</v>
      </c>
      <c r="C137" s="141"/>
      <c r="D137" s="141"/>
      <c r="E137" s="58" t="s">
        <v>602</v>
      </c>
      <c r="F137" s="59"/>
      <c r="G137" s="59"/>
      <c r="H137" s="251">
        <v>630326.85</v>
      </c>
      <c r="I137" s="251">
        <v>1332571.1000000001</v>
      </c>
      <c r="J137" s="251">
        <v>1163714.03</v>
      </c>
      <c r="K137" s="251">
        <v>461469.78</v>
      </c>
      <c r="L137" s="214"/>
    </row>
    <row r="138" spans="1:12" x14ac:dyDescent="0.2">
      <c r="A138" s="57" t="s">
        <v>603</v>
      </c>
      <c r="B138" s="140" t="s">
        <v>372</v>
      </c>
      <c r="C138" s="141"/>
      <c r="D138" s="141"/>
      <c r="E138" s="141"/>
      <c r="F138" s="58" t="s">
        <v>602</v>
      </c>
      <c r="G138" s="59"/>
      <c r="H138" s="251">
        <v>630326.85</v>
      </c>
      <c r="I138" s="251">
        <v>1332571.1000000001</v>
      </c>
      <c r="J138" s="251">
        <v>1163714.03</v>
      </c>
      <c r="K138" s="251">
        <v>461469.78</v>
      </c>
      <c r="L138" s="214"/>
    </row>
    <row r="139" spans="1:12" x14ac:dyDescent="0.2">
      <c r="A139" s="64" t="s">
        <v>604</v>
      </c>
      <c r="B139" s="140" t="s">
        <v>372</v>
      </c>
      <c r="C139" s="141"/>
      <c r="D139" s="141"/>
      <c r="E139" s="141"/>
      <c r="F139" s="141"/>
      <c r="G139" s="65" t="s">
        <v>605</v>
      </c>
      <c r="H139" s="252">
        <v>0</v>
      </c>
      <c r="I139" s="252">
        <v>552841.53</v>
      </c>
      <c r="J139" s="252">
        <v>552841.53</v>
      </c>
      <c r="K139" s="252">
        <v>0</v>
      </c>
      <c r="L139" s="215"/>
    </row>
    <row r="140" spans="1:12" x14ac:dyDescent="0.2">
      <c r="A140" s="64" t="s">
        <v>606</v>
      </c>
      <c r="B140" s="140" t="s">
        <v>372</v>
      </c>
      <c r="C140" s="141"/>
      <c r="D140" s="141"/>
      <c r="E140" s="141"/>
      <c r="F140" s="141"/>
      <c r="G140" s="65" t="s">
        <v>607</v>
      </c>
      <c r="H140" s="252">
        <v>444778.46</v>
      </c>
      <c r="I140" s="252">
        <v>444778.46</v>
      </c>
      <c r="J140" s="252">
        <v>461469.78</v>
      </c>
      <c r="K140" s="252">
        <v>461469.78</v>
      </c>
      <c r="L140" s="215"/>
    </row>
    <row r="141" spans="1:12" x14ac:dyDescent="0.2">
      <c r="A141" s="64" t="s">
        <v>608</v>
      </c>
      <c r="B141" s="140" t="s">
        <v>372</v>
      </c>
      <c r="C141" s="141"/>
      <c r="D141" s="141"/>
      <c r="E141" s="141"/>
      <c r="F141" s="141"/>
      <c r="G141" s="65" t="s">
        <v>609</v>
      </c>
      <c r="H141" s="252">
        <v>150076.21</v>
      </c>
      <c r="I141" s="252">
        <v>150076.21</v>
      </c>
      <c r="J141" s="252">
        <v>0</v>
      </c>
      <c r="K141" s="252">
        <v>0</v>
      </c>
      <c r="L141" s="215"/>
    </row>
    <row r="142" spans="1:12" x14ac:dyDescent="0.2">
      <c r="A142" s="64" t="s">
        <v>610</v>
      </c>
      <c r="B142" s="140" t="s">
        <v>372</v>
      </c>
      <c r="C142" s="141"/>
      <c r="D142" s="141"/>
      <c r="E142" s="141"/>
      <c r="F142" s="141"/>
      <c r="G142" s="65" t="s">
        <v>611</v>
      </c>
      <c r="H142" s="252">
        <v>0</v>
      </c>
      <c r="I142" s="252">
        <v>2321.2600000000002</v>
      </c>
      <c r="J142" s="252">
        <v>2321.2600000000002</v>
      </c>
      <c r="K142" s="252">
        <v>0</v>
      </c>
      <c r="L142" s="215"/>
    </row>
    <row r="143" spans="1:12" x14ac:dyDescent="0.2">
      <c r="A143" s="64" t="s">
        <v>612</v>
      </c>
      <c r="B143" s="140" t="s">
        <v>372</v>
      </c>
      <c r="C143" s="141"/>
      <c r="D143" s="141"/>
      <c r="E143" s="141"/>
      <c r="F143" s="141"/>
      <c r="G143" s="65" t="s">
        <v>613</v>
      </c>
      <c r="H143" s="252">
        <v>35472.18</v>
      </c>
      <c r="I143" s="252">
        <v>182553.64</v>
      </c>
      <c r="J143" s="252">
        <v>147081.46</v>
      </c>
      <c r="K143" s="252">
        <v>0</v>
      </c>
      <c r="L143" s="215"/>
    </row>
    <row r="144" spans="1:12" x14ac:dyDescent="0.2">
      <c r="A144" s="67" t="s">
        <v>372</v>
      </c>
      <c r="B144" s="140" t="s">
        <v>372</v>
      </c>
      <c r="C144" s="141"/>
      <c r="D144" s="141"/>
      <c r="E144" s="141"/>
      <c r="F144" s="141"/>
      <c r="G144" s="68" t="s">
        <v>372</v>
      </c>
      <c r="H144" s="253"/>
      <c r="I144" s="253"/>
      <c r="J144" s="253"/>
      <c r="K144" s="253"/>
      <c r="L144" s="145"/>
    </row>
    <row r="145" spans="1:12" x14ac:dyDescent="0.2">
      <c r="A145" s="57" t="s">
        <v>614</v>
      </c>
      <c r="B145" s="140" t="s">
        <v>372</v>
      </c>
      <c r="C145" s="141"/>
      <c r="D145" s="141"/>
      <c r="E145" s="58" t="s">
        <v>615</v>
      </c>
      <c r="F145" s="59"/>
      <c r="G145" s="59"/>
      <c r="H145" s="251">
        <v>112665.11</v>
      </c>
      <c r="I145" s="251">
        <v>216950.36</v>
      </c>
      <c r="J145" s="251">
        <v>192571.53</v>
      </c>
      <c r="K145" s="251">
        <v>88286.28</v>
      </c>
      <c r="L145" s="214"/>
    </row>
    <row r="146" spans="1:12" x14ac:dyDescent="0.2">
      <c r="A146" s="57" t="s">
        <v>616</v>
      </c>
      <c r="B146" s="140" t="s">
        <v>372</v>
      </c>
      <c r="C146" s="141"/>
      <c r="D146" s="141"/>
      <c r="E146" s="141"/>
      <c r="F146" s="58" t="s">
        <v>615</v>
      </c>
      <c r="G146" s="59"/>
      <c r="H146" s="251">
        <v>112665.11</v>
      </c>
      <c r="I146" s="251">
        <v>216950.36</v>
      </c>
      <c r="J146" s="251">
        <v>192571.53</v>
      </c>
      <c r="K146" s="251">
        <v>88286.28</v>
      </c>
      <c r="L146" s="214"/>
    </row>
    <row r="147" spans="1:12" x14ac:dyDescent="0.2">
      <c r="A147" s="64" t="s">
        <v>617</v>
      </c>
      <c r="B147" s="140" t="s">
        <v>372</v>
      </c>
      <c r="C147" s="141"/>
      <c r="D147" s="141"/>
      <c r="E147" s="141"/>
      <c r="F147" s="141"/>
      <c r="G147" s="65" t="s">
        <v>618</v>
      </c>
      <c r="H147" s="252">
        <v>82376.27</v>
      </c>
      <c r="I147" s="252">
        <v>159129.62</v>
      </c>
      <c r="J147" s="252">
        <v>159701.75</v>
      </c>
      <c r="K147" s="252">
        <v>82948.399999999994</v>
      </c>
      <c r="L147" s="215"/>
    </row>
    <row r="148" spans="1:12" x14ac:dyDescent="0.2">
      <c r="A148" s="64" t="s">
        <v>619</v>
      </c>
      <c r="B148" s="140" t="s">
        <v>372</v>
      </c>
      <c r="C148" s="141"/>
      <c r="D148" s="141"/>
      <c r="E148" s="141"/>
      <c r="F148" s="141"/>
      <c r="G148" s="65" t="s">
        <v>620</v>
      </c>
      <c r="H148" s="252">
        <v>27294.85</v>
      </c>
      <c r="I148" s="252">
        <v>54826.75</v>
      </c>
      <c r="J148" s="252">
        <v>27531.9</v>
      </c>
      <c r="K148" s="252">
        <v>0</v>
      </c>
      <c r="L148" s="215"/>
    </row>
    <row r="149" spans="1:12" x14ac:dyDescent="0.2">
      <c r="A149" s="64" t="s">
        <v>621</v>
      </c>
      <c r="B149" s="140" t="s">
        <v>372</v>
      </c>
      <c r="C149" s="141"/>
      <c r="D149" s="141"/>
      <c r="E149" s="141"/>
      <c r="F149" s="141"/>
      <c r="G149" s="65" t="s">
        <v>622</v>
      </c>
      <c r="H149" s="252">
        <v>2336.79</v>
      </c>
      <c r="I149" s="252">
        <v>2336.79</v>
      </c>
      <c r="J149" s="252">
        <v>4456.3500000000004</v>
      </c>
      <c r="K149" s="252">
        <v>4456.3500000000004</v>
      </c>
      <c r="L149" s="215"/>
    </row>
    <row r="150" spans="1:12" x14ac:dyDescent="0.2">
      <c r="A150" s="64" t="s">
        <v>623</v>
      </c>
      <c r="B150" s="140" t="s">
        <v>372</v>
      </c>
      <c r="C150" s="141"/>
      <c r="D150" s="141"/>
      <c r="E150" s="141"/>
      <c r="F150" s="141"/>
      <c r="G150" s="65" t="s">
        <v>624</v>
      </c>
      <c r="H150" s="252">
        <v>657.2</v>
      </c>
      <c r="I150" s="252">
        <v>657.2</v>
      </c>
      <c r="J150" s="252">
        <v>881.53</v>
      </c>
      <c r="K150" s="252">
        <v>881.53</v>
      </c>
      <c r="L150" s="215"/>
    </row>
    <row r="151" spans="1:12" x14ac:dyDescent="0.2">
      <c r="A151" s="67" t="s">
        <v>372</v>
      </c>
      <c r="B151" s="140" t="s">
        <v>372</v>
      </c>
      <c r="C151" s="141"/>
      <c r="D151" s="141"/>
      <c r="E151" s="141"/>
      <c r="F151" s="141"/>
      <c r="G151" s="68" t="s">
        <v>372</v>
      </c>
      <c r="H151" s="253"/>
      <c r="I151" s="253"/>
      <c r="J151" s="253"/>
      <c r="K151" s="253"/>
      <c r="L151" s="145"/>
    </row>
    <row r="152" spans="1:12" x14ac:dyDescent="0.2">
      <c r="A152" s="57" t="s">
        <v>625</v>
      </c>
      <c r="B152" s="140" t="s">
        <v>372</v>
      </c>
      <c r="C152" s="141"/>
      <c r="D152" s="141"/>
      <c r="E152" s="58" t="s">
        <v>626</v>
      </c>
      <c r="F152" s="59"/>
      <c r="G152" s="59"/>
      <c r="H152" s="251">
        <v>200190.59</v>
      </c>
      <c r="I152" s="251">
        <v>197923.58</v>
      </c>
      <c r="J152" s="251">
        <v>50400.07</v>
      </c>
      <c r="K152" s="251">
        <v>52667.08</v>
      </c>
      <c r="L152" s="214"/>
    </row>
    <row r="153" spans="1:12" x14ac:dyDescent="0.2">
      <c r="A153" s="57" t="s">
        <v>627</v>
      </c>
      <c r="B153" s="140" t="s">
        <v>372</v>
      </c>
      <c r="C153" s="141"/>
      <c r="D153" s="141"/>
      <c r="E153" s="141"/>
      <c r="F153" s="58" t="s">
        <v>626</v>
      </c>
      <c r="G153" s="59"/>
      <c r="H153" s="251">
        <v>39599.160000000003</v>
      </c>
      <c r="I153" s="251">
        <v>37332.15</v>
      </c>
      <c r="J153" s="251">
        <v>50400.07</v>
      </c>
      <c r="K153" s="251">
        <v>52667.08</v>
      </c>
      <c r="L153" s="214"/>
    </row>
    <row r="154" spans="1:12" x14ac:dyDescent="0.2">
      <c r="A154" s="64" t="s">
        <v>628</v>
      </c>
      <c r="B154" s="140" t="s">
        <v>372</v>
      </c>
      <c r="C154" s="141"/>
      <c r="D154" s="141"/>
      <c r="E154" s="141"/>
      <c r="F154" s="141"/>
      <c r="G154" s="65" t="s">
        <v>629</v>
      </c>
      <c r="H154" s="252">
        <v>12375.24</v>
      </c>
      <c r="I154" s="252">
        <v>12375.24</v>
      </c>
      <c r="J154" s="252">
        <v>23526.25</v>
      </c>
      <c r="K154" s="252">
        <v>23526.25</v>
      </c>
      <c r="L154" s="215"/>
    </row>
    <row r="155" spans="1:12" x14ac:dyDescent="0.2">
      <c r="A155" s="64" t="s">
        <v>630</v>
      </c>
      <c r="B155" s="140" t="s">
        <v>372</v>
      </c>
      <c r="C155" s="141"/>
      <c r="D155" s="141"/>
      <c r="E155" s="141"/>
      <c r="F155" s="141"/>
      <c r="G155" s="65" t="s">
        <v>631</v>
      </c>
      <c r="H155" s="252">
        <v>57</v>
      </c>
      <c r="I155" s="252">
        <v>57</v>
      </c>
      <c r="J155" s="252">
        <v>293.20999999999998</v>
      </c>
      <c r="K155" s="252">
        <v>293.20999999999998</v>
      </c>
      <c r="L155" s="215"/>
    </row>
    <row r="156" spans="1:12" x14ac:dyDescent="0.2">
      <c r="A156" s="64" t="s">
        <v>632</v>
      </c>
      <c r="B156" s="140" t="s">
        <v>372</v>
      </c>
      <c r="C156" s="141"/>
      <c r="D156" s="141"/>
      <c r="E156" s="141"/>
      <c r="F156" s="141"/>
      <c r="G156" s="65" t="s">
        <v>633</v>
      </c>
      <c r="H156" s="252">
        <v>1011.03</v>
      </c>
      <c r="I156" s="252">
        <v>1460.35</v>
      </c>
      <c r="J156" s="252">
        <v>1005.88</v>
      </c>
      <c r="K156" s="252">
        <v>556.55999999999995</v>
      </c>
      <c r="L156" s="215"/>
    </row>
    <row r="157" spans="1:12" x14ac:dyDescent="0.2">
      <c r="A157" s="64" t="s">
        <v>634</v>
      </c>
      <c r="B157" s="140" t="s">
        <v>372</v>
      </c>
      <c r="C157" s="141"/>
      <c r="D157" s="141"/>
      <c r="E157" s="141"/>
      <c r="F157" s="141"/>
      <c r="G157" s="65" t="s">
        <v>635</v>
      </c>
      <c r="H157" s="252">
        <v>11354.45</v>
      </c>
      <c r="I157" s="252">
        <v>8486.1200000000008</v>
      </c>
      <c r="J157" s="252">
        <v>5343.05</v>
      </c>
      <c r="K157" s="252">
        <v>8211.3799999999992</v>
      </c>
      <c r="L157" s="215"/>
    </row>
    <row r="158" spans="1:12" x14ac:dyDescent="0.2">
      <c r="A158" s="64" t="s">
        <v>636</v>
      </c>
      <c r="B158" s="140" t="s">
        <v>372</v>
      </c>
      <c r="C158" s="141"/>
      <c r="D158" s="141"/>
      <c r="E158" s="141"/>
      <c r="F158" s="141"/>
      <c r="G158" s="65" t="s">
        <v>637</v>
      </c>
      <c r="H158" s="252">
        <v>9671.83</v>
      </c>
      <c r="I158" s="252">
        <v>9671.83</v>
      </c>
      <c r="J158" s="252">
        <v>14185.37</v>
      </c>
      <c r="K158" s="252">
        <v>14185.37</v>
      </c>
      <c r="L158" s="215"/>
    </row>
    <row r="159" spans="1:12" x14ac:dyDescent="0.2">
      <c r="A159" s="64" t="s">
        <v>638</v>
      </c>
      <c r="B159" s="140" t="s">
        <v>372</v>
      </c>
      <c r="C159" s="141"/>
      <c r="D159" s="141"/>
      <c r="E159" s="141"/>
      <c r="F159" s="141"/>
      <c r="G159" s="65" t="s">
        <v>639</v>
      </c>
      <c r="H159" s="252">
        <v>1952.86</v>
      </c>
      <c r="I159" s="252">
        <v>1952.86</v>
      </c>
      <c r="J159" s="252">
        <v>1986.53</v>
      </c>
      <c r="K159" s="252">
        <v>1986.53</v>
      </c>
      <c r="L159" s="215"/>
    </row>
    <row r="160" spans="1:12" x14ac:dyDescent="0.2">
      <c r="A160" s="64" t="s">
        <v>640</v>
      </c>
      <c r="B160" s="140" t="s">
        <v>372</v>
      </c>
      <c r="C160" s="141"/>
      <c r="D160" s="141"/>
      <c r="E160" s="141"/>
      <c r="F160" s="141"/>
      <c r="G160" s="65" t="s">
        <v>641</v>
      </c>
      <c r="H160" s="252">
        <v>106</v>
      </c>
      <c r="I160" s="252">
        <v>258</v>
      </c>
      <c r="J160" s="252">
        <v>152</v>
      </c>
      <c r="K160" s="252">
        <v>0</v>
      </c>
      <c r="L160" s="215"/>
    </row>
    <row r="161" spans="1:12" x14ac:dyDescent="0.2">
      <c r="A161" s="64" t="s">
        <v>642</v>
      </c>
      <c r="B161" s="140" t="s">
        <v>372</v>
      </c>
      <c r="C161" s="141"/>
      <c r="D161" s="141"/>
      <c r="E161" s="141"/>
      <c r="F161" s="141"/>
      <c r="G161" s="65" t="s">
        <v>643</v>
      </c>
      <c r="H161" s="252">
        <v>3070.75</v>
      </c>
      <c r="I161" s="252">
        <v>3070.75</v>
      </c>
      <c r="J161" s="252">
        <v>3907.78</v>
      </c>
      <c r="K161" s="252">
        <v>3907.78</v>
      </c>
      <c r="L161" s="215"/>
    </row>
    <row r="162" spans="1:12" x14ac:dyDescent="0.2">
      <c r="A162" s="67" t="s">
        <v>372</v>
      </c>
      <c r="B162" s="140" t="s">
        <v>372</v>
      </c>
      <c r="C162" s="141"/>
      <c r="D162" s="141"/>
      <c r="E162" s="141"/>
      <c r="F162" s="141"/>
      <c r="G162" s="68" t="s">
        <v>372</v>
      </c>
      <c r="H162" s="253"/>
      <c r="I162" s="253"/>
      <c r="J162" s="253"/>
      <c r="K162" s="253"/>
      <c r="L162" s="145"/>
    </row>
    <row r="163" spans="1:12" x14ac:dyDescent="0.2">
      <c r="A163" s="57" t="s">
        <v>644</v>
      </c>
      <c r="B163" s="140" t="s">
        <v>372</v>
      </c>
      <c r="C163" s="141"/>
      <c r="D163" s="141"/>
      <c r="E163" s="141"/>
      <c r="F163" s="58" t="s">
        <v>645</v>
      </c>
      <c r="G163" s="59"/>
      <c r="H163" s="251">
        <v>160591.43</v>
      </c>
      <c r="I163" s="251">
        <v>160591.43</v>
      </c>
      <c r="J163" s="251">
        <v>0</v>
      </c>
      <c r="K163" s="251">
        <v>0</v>
      </c>
      <c r="L163" s="214"/>
    </row>
    <row r="164" spans="1:12" x14ac:dyDescent="0.2">
      <c r="A164" s="64" t="s">
        <v>646</v>
      </c>
      <c r="B164" s="140" t="s">
        <v>372</v>
      </c>
      <c r="C164" s="141"/>
      <c r="D164" s="141"/>
      <c r="E164" s="141"/>
      <c r="F164" s="141"/>
      <c r="G164" s="65" t="s">
        <v>647</v>
      </c>
      <c r="H164" s="252">
        <v>145306.23999999999</v>
      </c>
      <c r="I164" s="252">
        <v>145306.23999999999</v>
      </c>
      <c r="J164" s="252">
        <v>0</v>
      </c>
      <c r="K164" s="252">
        <v>0</v>
      </c>
      <c r="L164" s="215"/>
    </row>
    <row r="165" spans="1:12" x14ac:dyDescent="0.2">
      <c r="A165" s="64" t="s">
        <v>648</v>
      </c>
      <c r="B165" s="140" t="s">
        <v>372</v>
      </c>
      <c r="C165" s="141"/>
      <c r="D165" s="141"/>
      <c r="E165" s="141"/>
      <c r="F165" s="141"/>
      <c r="G165" s="65" t="s">
        <v>649</v>
      </c>
      <c r="H165" s="252">
        <v>15285.19</v>
      </c>
      <c r="I165" s="252">
        <v>15285.19</v>
      </c>
      <c r="J165" s="252">
        <v>0</v>
      </c>
      <c r="K165" s="252">
        <v>0</v>
      </c>
      <c r="L165" s="215"/>
    </row>
    <row r="166" spans="1:12" x14ac:dyDescent="0.2">
      <c r="A166" s="67" t="s">
        <v>372</v>
      </c>
      <c r="B166" s="140" t="s">
        <v>372</v>
      </c>
      <c r="C166" s="141"/>
      <c r="D166" s="141"/>
      <c r="E166" s="141"/>
      <c r="F166" s="141"/>
      <c r="G166" s="68" t="s">
        <v>372</v>
      </c>
      <c r="H166" s="253"/>
      <c r="I166" s="253"/>
      <c r="J166" s="253"/>
      <c r="K166" s="253"/>
      <c r="L166" s="145"/>
    </row>
    <row r="167" spans="1:12" x14ac:dyDescent="0.2">
      <c r="A167" s="57" t="s">
        <v>650</v>
      </c>
      <c r="B167" s="140" t="s">
        <v>372</v>
      </c>
      <c r="C167" s="141"/>
      <c r="D167" s="141"/>
      <c r="E167" s="58" t="s">
        <v>651</v>
      </c>
      <c r="F167" s="59"/>
      <c r="G167" s="59"/>
      <c r="H167" s="251">
        <v>254733.12</v>
      </c>
      <c r="I167" s="251">
        <v>690349.03</v>
      </c>
      <c r="J167" s="251">
        <v>486033.96</v>
      </c>
      <c r="K167" s="251">
        <v>50418.05</v>
      </c>
      <c r="L167" s="214"/>
    </row>
    <row r="168" spans="1:12" x14ac:dyDescent="0.2">
      <c r="A168" s="57" t="s">
        <v>652</v>
      </c>
      <c r="B168" s="140" t="s">
        <v>372</v>
      </c>
      <c r="C168" s="141"/>
      <c r="D168" s="141"/>
      <c r="E168" s="141"/>
      <c r="F168" s="58" t="s">
        <v>651</v>
      </c>
      <c r="G168" s="59"/>
      <c r="H168" s="251">
        <v>254733.12</v>
      </c>
      <c r="I168" s="251">
        <v>690349.03</v>
      </c>
      <c r="J168" s="251">
        <v>486033.96</v>
      </c>
      <c r="K168" s="251">
        <v>50418.05</v>
      </c>
      <c r="L168" s="214"/>
    </row>
    <row r="169" spans="1:12" x14ac:dyDescent="0.2">
      <c r="A169" s="64" t="s">
        <v>653</v>
      </c>
      <c r="B169" s="140" t="s">
        <v>372</v>
      </c>
      <c r="C169" s="141"/>
      <c r="D169" s="141"/>
      <c r="E169" s="141"/>
      <c r="F169" s="141"/>
      <c r="G169" s="65" t="s">
        <v>654</v>
      </c>
      <c r="H169" s="252">
        <v>254733.12</v>
      </c>
      <c r="I169" s="252">
        <v>690349.03</v>
      </c>
      <c r="J169" s="252">
        <v>440489.06</v>
      </c>
      <c r="K169" s="252">
        <v>4873.1499999999996</v>
      </c>
      <c r="L169" s="215"/>
    </row>
    <row r="170" spans="1:12" x14ac:dyDescent="0.2">
      <c r="A170" s="64" t="s">
        <v>655</v>
      </c>
      <c r="B170" s="140" t="s">
        <v>372</v>
      </c>
      <c r="C170" s="141"/>
      <c r="D170" s="141"/>
      <c r="E170" s="141"/>
      <c r="F170" s="141"/>
      <c r="G170" s="65" t="s">
        <v>656</v>
      </c>
      <c r="H170" s="252">
        <v>0</v>
      </c>
      <c r="I170" s="252">
        <v>0</v>
      </c>
      <c r="J170" s="252">
        <v>45544.9</v>
      </c>
      <c r="K170" s="252">
        <v>45544.9</v>
      </c>
      <c r="L170" s="215"/>
    </row>
    <row r="171" spans="1:12" x14ac:dyDescent="0.2">
      <c r="A171" s="67" t="s">
        <v>372</v>
      </c>
      <c r="B171" s="140" t="s">
        <v>372</v>
      </c>
      <c r="C171" s="141"/>
      <c r="D171" s="141"/>
      <c r="E171" s="141"/>
      <c r="F171" s="141"/>
      <c r="G171" s="68" t="s">
        <v>372</v>
      </c>
      <c r="H171" s="253"/>
      <c r="I171" s="253"/>
      <c r="J171" s="253"/>
      <c r="K171" s="253"/>
      <c r="L171" s="145"/>
    </row>
    <row r="172" spans="1:12" x14ac:dyDescent="0.2">
      <c r="A172" s="57" t="s">
        <v>657</v>
      </c>
      <c r="B172" s="140" t="s">
        <v>372</v>
      </c>
      <c r="C172" s="141"/>
      <c r="D172" s="141"/>
      <c r="E172" s="58" t="s">
        <v>432</v>
      </c>
      <c r="F172" s="59"/>
      <c r="G172" s="59"/>
      <c r="H172" s="251">
        <v>0</v>
      </c>
      <c r="I172" s="251">
        <v>0</v>
      </c>
      <c r="J172" s="251">
        <v>1774.88</v>
      </c>
      <c r="K172" s="251">
        <v>1774.88</v>
      </c>
      <c r="L172" s="214"/>
    </row>
    <row r="173" spans="1:12" x14ac:dyDescent="0.2">
      <c r="A173" s="57" t="s">
        <v>658</v>
      </c>
      <c r="B173" s="140" t="s">
        <v>372</v>
      </c>
      <c r="C173" s="141"/>
      <c r="D173" s="141"/>
      <c r="E173" s="141"/>
      <c r="F173" s="58" t="s">
        <v>432</v>
      </c>
      <c r="G173" s="59"/>
      <c r="H173" s="251">
        <v>0</v>
      </c>
      <c r="I173" s="251">
        <v>0</v>
      </c>
      <c r="J173" s="251">
        <v>1774.88</v>
      </c>
      <c r="K173" s="251">
        <v>1774.88</v>
      </c>
      <c r="L173" s="214"/>
    </row>
    <row r="174" spans="1:12" x14ac:dyDescent="0.2">
      <c r="A174" s="64" t="s">
        <v>659</v>
      </c>
      <c r="B174" s="140" t="s">
        <v>372</v>
      </c>
      <c r="C174" s="141"/>
      <c r="D174" s="141"/>
      <c r="E174" s="141"/>
      <c r="F174" s="141"/>
      <c r="G174" s="65" t="s">
        <v>660</v>
      </c>
      <c r="H174" s="252">
        <v>0</v>
      </c>
      <c r="I174" s="252">
        <v>0</v>
      </c>
      <c r="J174" s="252">
        <v>1774.88</v>
      </c>
      <c r="K174" s="252">
        <v>1774.88</v>
      </c>
      <c r="L174" s="215"/>
    </row>
    <row r="175" spans="1:12" x14ac:dyDescent="0.2">
      <c r="A175" s="57" t="s">
        <v>372</v>
      </c>
      <c r="B175" s="140" t="s">
        <v>372</v>
      </c>
      <c r="C175" s="141"/>
      <c r="D175" s="141"/>
      <c r="E175" s="58" t="s">
        <v>372</v>
      </c>
      <c r="F175" s="59"/>
      <c r="G175" s="59"/>
      <c r="H175" s="254"/>
      <c r="I175" s="254"/>
      <c r="J175" s="254"/>
      <c r="K175" s="254"/>
      <c r="L175" s="59"/>
    </row>
    <row r="176" spans="1:12" x14ac:dyDescent="0.2">
      <c r="A176" s="57" t="s">
        <v>661</v>
      </c>
      <c r="B176" s="140" t="s">
        <v>372</v>
      </c>
      <c r="C176" s="141"/>
      <c r="D176" s="58" t="s">
        <v>662</v>
      </c>
      <c r="E176" s="59"/>
      <c r="F176" s="59"/>
      <c r="G176" s="59"/>
      <c r="H176" s="251">
        <v>11669409.09</v>
      </c>
      <c r="I176" s="251">
        <v>993730.12</v>
      </c>
      <c r="J176" s="251">
        <v>8474622.9600000009</v>
      </c>
      <c r="K176" s="251">
        <v>19150301.93</v>
      </c>
      <c r="L176" s="214"/>
    </row>
    <row r="177" spans="1:12" x14ac:dyDescent="0.2">
      <c r="A177" s="57" t="s">
        <v>663</v>
      </c>
      <c r="B177" s="140" t="s">
        <v>372</v>
      </c>
      <c r="C177" s="141"/>
      <c r="D177" s="141"/>
      <c r="E177" s="58" t="s">
        <v>662</v>
      </c>
      <c r="F177" s="59"/>
      <c r="G177" s="59"/>
      <c r="H177" s="251">
        <v>11669409.09</v>
      </c>
      <c r="I177" s="251">
        <v>993730.12</v>
      </c>
      <c r="J177" s="251">
        <v>8474622.9600000009</v>
      </c>
      <c r="K177" s="251">
        <v>19150301.93</v>
      </c>
      <c r="L177" s="214"/>
    </row>
    <row r="178" spans="1:12" x14ac:dyDescent="0.2">
      <c r="A178" s="57" t="s">
        <v>664</v>
      </c>
      <c r="B178" s="140" t="s">
        <v>372</v>
      </c>
      <c r="C178" s="141"/>
      <c r="D178" s="141"/>
      <c r="E178" s="141"/>
      <c r="F178" s="58" t="s">
        <v>662</v>
      </c>
      <c r="G178" s="59"/>
      <c r="H178" s="251">
        <v>11669409.09</v>
      </c>
      <c r="I178" s="251">
        <v>993730.12</v>
      </c>
      <c r="J178" s="251">
        <v>8474622.9600000009</v>
      </c>
      <c r="K178" s="251">
        <v>19150301.93</v>
      </c>
      <c r="L178" s="214"/>
    </row>
    <row r="179" spans="1:12" x14ac:dyDescent="0.2">
      <c r="A179" s="64" t="s">
        <v>665</v>
      </c>
      <c r="B179" s="140" t="s">
        <v>372</v>
      </c>
      <c r="C179" s="141"/>
      <c r="D179" s="141"/>
      <c r="E179" s="141"/>
      <c r="F179" s="141"/>
      <c r="G179" s="65" t="s">
        <v>666</v>
      </c>
      <c r="H179" s="252">
        <v>11669409.09</v>
      </c>
      <c r="I179" s="252">
        <v>993730.12</v>
      </c>
      <c r="J179" s="252">
        <v>8474622.9600000009</v>
      </c>
      <c r="K179" s="252">
        <v>19150301.93</v>
      </c>
      <c r="L179" s="261"/>
    </row>
    <row r="180" spans="1:12" x14ac:dyDescent="0.2">
      <c r="A180" s="67" t="s">
        <v>372</v>
      </c>
      <c r="B180" s="140" t="s">
        <v>372</v>
      </c>
      <c r="C180" s="141"/>
      <c r="D180" s="141"/>
      <c r="E180" s="141"/>
      <c r="F180" s="141"/>
      <c r="G180" s="68" t="s">
        <v>372</v>
      </c>
      <c r="H180" s="253"/>
      <c r="I180" s="253"/>
      <c r="J180" s="253"/>
      <c r="K180" s="253"/>
      <c r="L180" s="145"/>
    </row>
    <row r="181" spans="1:12" x14ac:dyDescent="0.2">
      <c r="A181" s="57" t="s">
        <v>667</v>
      </c>
      <c r="B181" s="139" t="s">
        <v>372</v>
      </c>
      <c r="C181" s="58" t="s">
        <v>668</v>
      </c>
      <c r="D181" s="59"/>
      <c r="E181" s="59"/>
      <c r="F181" s="59"/>
      <c r="G181" s="59"/>
      <c r="H181" s="251">
        <v>12277238.93</v>
      </c>
      <c r="I181" s="251">
        <v>64933.23</v>
      </c>
      <c r="J181" s="251">
        <v>162258.81</v>
      </c>
      <c r="K181" s="251">
        <v>12374564.51</v>
      </c>
      <c r="L181" s="214"/>
    </row>
    <row r="182" spans="1:12" x14ac:dyDescent="0.2">
      <c r="A182" s="57" t="s">
        <v>669</v>
      </c>
      <c r="B182" s="140" t="s">
        <v>372</v>
      </c>
      <c r="C182" s="141"/>
      <c r="D182" s="58" t="s">
        <v>670</v>
      </c>
      <c r="E182" s="59"/>
      <c r="F182" s="59"/>
      <c r="G182" s="59"/>
      <c r="H182" s="251">
        <v>2622684.2400000002</v>
      </c>
      <c r="I182" s="251">
        <v>64933.23</v>
      </c>
      <c r="J182" s="251">
        <v>162258.81</v>
      </c>
      <c r="K182" s="251">
        <v>2720009.82</v>
      </c>
      <c r="L182" s="214"/>
    </row>
    <row r="183" spans="1:12" x14ac:dyDescent="0.2">
      <c r="A183" s="57" t="s">
        <v>671</v>
      </c>
      <c r="B183" s="140" t="s">
        <v>372</v>
      </c>
      <c r="C183" s="141"/>
      <c r="D183" s="141"/>
      <c r="E183" s="58" t="s">
        <v>672</v>
      </c>
      <c r="F183" s="59"/>
      <c r="G183" s="59"/>
      <c r="H183" s="251">
        <v>2405245.5299999998</v>
      </c>
      <c r="I183" s="251">
        <v>51160.17</v>
      </c>
      <c r="J183" s="251">
        <v>161945.82999999999</v>
      </c>
      <c r="K183" s="251">
        <v>2516031.19</v>
      </c>
      <c r="L183" s="214"/>
    </row>
    <row r="184" spans="1:12" x14ac:dyDescent="0.2">
      <c r="A184" s="57" t="s">
        <v>673</v>
      </c>
      <c r="B184" s="140" t="s">
        <v>372</v>
      </c>
      <c r="C184" s="141"/>
      <c r="D184" s="141"/>
      <c r="E184" s="141"/>
      <c r="F184" s="58" t="s">
        <v>672</v>
      </c>
      <c r="G184" s="59"/>
      <c r="H184" s="251">
        <v>2405245.5299999998</v>
      </c>
      <c r="I184" s="251">
        <v>51160.17</v>
      </c>
      <c r="J184" s="251">
        <v>161945.82999999999</v>
      </c>
      <c r="K184" s="251">
        <v>2516031.19</v>
      </c>
      <c r="L184" s="263"/>
    </row>
    <row r="185" spans="1:12" x14ac:dyDescent="0.2">
      <c r="A185" s="64" t="s">
        <v>674</v>
      </c>
      <c r="B185" s="140" t="s">
        <v>372</v>
      </c>
      <c r="C185" s="141"/>
      <c r="D185" s="141"/>
      <c r="E185" s="141"/>
      <c r="F185" s="141"/>
      <c r="G185" s="65" t="s">
        <v>675</v>
      </c>
      <c r="H185" s="252">
        <v>1196863.7</v>
      </c>
      <c r="I185" s="252">
        <v>47717.5</v>
      </c>
      <c r="J185" s="252">
        <v>0</v>
      </c>
      <c r="K185" s="252">
        <v>1149146.2</v>
      </c>
      <c r="L185" s="215"/>
    </row>
    <row r="186" spans="1:12" x14ac:dyDescent="0.2">
      <c r="A186" s="64" t="s">
        <v>676</v>
      </c>
      <c r="B186" s="140" t="s">
        <v>372</v>
      </c>
      <c r="C186" s="141"/>
      <c r="D186" s="141"/>
      <c r="E186" s="141"/>
      <c r="F186" s="141"/>
      <c r="G186" s="65" t="s">
        <v>677</v>
      </c>
      <c r="H186" s="252">
        <v>0</v>
      </c>
      <c r="I186" s="252">
        <v>0</v>
      </c>
      <c r="J186" s="252">
        <v>161945.82999999999</v>
      </c>
      <c r="K186" s="252">
        <v>161945.82999999999</v>
      </c>
      <c r="L186" s="215"/>
    </row>
    <row r="187" spans="1:12" x14ac:dyDescent="0.2">
      <c r="A187" s="64" t="s">
        <v>678</v>
      </c>
      <c r="B187" s="140" t="s">
        <v>372</v>
      </c>
      <c r="C187" s="141"/>
      <c r="D187" s="141"/>
      <c r="E187" s="141"/>
      <c r="F187" s="141"/>
      <c r="G187" s="65" t="s">
        <v>679</v>
      </c>
      <c r="H187" s="252">
        <v>399280.9</v>
      </c>
      <c r="I187" s="252">
        <v>2982.18</v>
      </c>
      <c r="J187" s="252">
        <v>0</v>
      </c>
      <c r="K187" s="252">
        <v>396298.72</v>
      </c>
      <c r="L187" s="253"/>
    </row>
    <row r="188" spans="1:12" x14ac:dyDescent="0.2">
      <c r="A188" s="64" t="s">
        <v>680</v>
      </c>
      <c r="B188" s="140" t="s">
        <v>372</v>
      </c>
      <c r="C188" s="141"/>
      <c r="D188" s="141"/>
      <c r="E188" s="141"/>
      <c r="F188" s="141"/>
      <c r="G188" s="65" t="s">
        <v>681</v>
      </c>
      <c r="H188" s="252">
        <v>42924.99</v>
      </c>
      <c r="I188" s="252">
        <v>460.49</v>
      </c>
      <c r="J188" s="252">
        <v>0</v>
      </c>
      <c r="K188" s="252">
        <v>42464.5</v>
      </c>
      <c r="L188" s="261"/>
    </row>
    <row r="189" spans="1:12" x14ac:dyDescent="0.2">
      <c r="A189" s="64" t="s">
        <v>682</v>
      </c>
      <c r="B189" s="140" t="s">
        <v>372</v>
      </c>
      <c r="C189" s="141"/>
      <c r="D189" s="141"/>
      <c r="E189" s="141"/>
      <c r="F189" s="141"/>
      <c r="G189" s="65" t="s">
        <v>683</v>
      </c>
      <c r="H189" s="252">
        <v>406175.94</v>
      </c>
      <c r="I189" s="252">
        <v>0</v>
      </c>
      <c r="J189" s="252">
        <v>0</v>
      </c>
      <c r="K189" s="252">
        <v>406175.94</v>
      </c>
      <c r="L189" s="215"/>
    </row>
    <row r="190" spans="1:12" x14ac:dyDescent="0.2">
      <c r="A190" s="64" t="s">
        <v>684</v>
      </c>
      <c r="B190" s="140" t="s">
        <v>372</v>
      </c>
      <c r="C190" s="141"/>
      <c r="D190" s="141"/>
      <c r="E190" s="141"/>
      <c r="F190" s="141"/>
      <c r="G190" s="65" t="s">
        <v>685</v>
      </c>
      <c r="H190" s="252">
        <v>360000</v>
      </c>
      <c r="I190" s="252">
        <v>0</v>
      </c>
      <c r="J190" s="252">
        <v>0</v>
      </c>
      <c r="K190" s="252">
        <v>360000</v>
      </c>
      <c r="L190" s="215"/>
    </row>
    <row r="191" spans="1:12" x14ac:dyDescent="0.2">
      <c r="A191" s="67" t="s">
        <v>372</v>
      </c>
      <c r="B191" s="140" t="s">
        <v>372</v>
      </c>
      <c r="C191" s="141"/>
      <c r="D191" s="141"/>
      <c r="E191" s="141"/>
      <c r="F191" s="141"/>
      <c r="G191" s="68" t="s">
        <v>372</v>
      </c>
      <c r="H191" s="253"/>
      <c r="I191" s="253"/>
      <c r="J191" s="253"/>
      <c r="K191" s="253"/>
      <c r="L191" s="145"/>
    </row>
    <row r="192" spans="1:12" x14ac:dyDescent="0.2">
      <c r="A192" s="57" t="s">
        <v>686</v>
      </c>
      <c r="B192" s="140" t="s">
        <v>372</v>
      </c>
      <c r="C192" s="141"/>
      <c r="D192" s="141"/>
      <c r="E192" s="58" t="s">
        <v>687</v>
      </c>
      <c r="F192" s="59"/>
      <c r="G192" s="59"/>
      <c r="H192" s="251">
        <v>154839.49</v>
      </c>
      <c r="I192" s="251">
        <v>13773.06</v>
      </c>
      <c r="J192" s="251">
        <v>0</v>
      </c>
      <c r="K192" s="251">
        <v>141066.43</v>
      </c>
      <c r="L192" s="214"/>
    </row>
    <row r="193" spans="1:12" x14ac:dyDescent="0.2">
      <c r="A193" s="57" t="s">
        <v>688</v>
      </c>
      <c r="B193" s="140" t="s">
        <v>372</v>
      </c>
      <c r="C193" s="141"/>
      <c r="D193" s="141"/>
      <c r="E193" s="141"/>
      <c r="F193" s="58" t="s">
        <v>687</v>
      </c>
      <c r="G193" s="59"/>
      <c r="H193" s="251">
        <v>154839.49</v>
      </c>
      <c r="I193" s="251">
        <v>13773.06</v>
      </c>
      <c r="J193" s="251">
        <v>0</v>
      </c>
      <c r="K193" s="251">
        <v>141066.43</v>
      </c>
      <c r="L193" s="214"/>
    </row>
    <row r="194" spans="1:12" x14ac:dyDescent="0.2">
      <c r="A194" s="64" t="s">
        <v>689</v>
      </c>
      <c r="B194" s="140" t="s">
        <v>372</v>
      </c>
      <c r="C194" s="141"/>
      <c r="D194" s="141"/>
      <c r="E194" s="141"/>
      <c r="F194" s="141"/>
      <c r="G194" s="65" t="s">
        <v>690</v>
      </c>
      <c r="H194" s="252">
        <v>154839.49</v>
      </c>
      <c r="I194" s="252">
        <v>13773.06</v>
      </c>
      <c r="J194" s="252">
        <v>0</v>
      </c>
      <c r="K194" s="252">
        <v>141066.43</v>
      </c>
      <c r="L194" s="215"/>
    </row>
    <row r="195" spans="1:12" x14ac:dyDescent="0.2">
      <c r="A195" s="67" t="s">
        <v>372</v>
      </c>
      <c r="B195" s="140" t="s">
        <v>372</v>
      </c>
      <c r="C195" s="141"/>
      <c r="D195" s="141"/>
      <c r="E195" s="141"/>
      <c r="F195" s="141"/>
      <c r="G195" s="68" t="s">
        <v>372</v>
      </c>
      <c r="H195" s="253"/>
      <c r="I195" s="253"/>
      <c r="J195" s="253"/>
      <c r="K195" s="253"/>
      <c r="L195" s="145"/>
    </row>
    <row r="196" spans="1:12" x14ac:dyDescent="0.2">
      <c r="A196" s="57" t="s">
        <v>691</v>
      </c>
      <c r="B196" s="140" t="s">
        <v>372</v>
      </c>
      <c r="C196" s="141"/>
      <c r="D196" s="141"/>
      <c r="E196" s="58" t="s">
        <v>692</v>
      </c>
      <c r="F196" s="59"/>
      <c r="G196" s="59"/>
      <c r="H196" s="251">
        <v>62599.22</v>
      </c>
      <c r="I196" s="251">
        <v>0</v>
      </c>
      <c r="J196" s="251">
        <v>312.98</v>
      </c>
      <c r="K196" s="251">
        <v>62912.2</v>
      </c>
      <c r="L196" s="214"/>
    </row>
    <row r="197" spans="1:12" x14ac:dyDescent="0.2">
      <c r="A197" s="57" t="s">
        <v>693</v>
      </c>
      <c r="B197" s="140" t="s">
        <v>372</v>
      </c>
      <c r="C197" s="141"/>
      <c r="D197" s="141"/>
      <c r="E197" s="141"/>
      <c r="F197" s="58" t="s">
        <v>692</v>
      </c>
      <c r="G197" s="59"/>
      <c r="H197" s="251">
        <v>62599.22</v>
      </c>
      <c r="I197" s="251">
        <v>0</v>
      </c>
      <c r="J197" s="251">
        <v>312.98</v>
      </c>
      <c r="K197" s="251">
        <v>62912.2</v>
      </c>
      <c r="L197" s="214"/>
    </row>
    <row r="198" spans="1:12" x14ac:dyDescent="0.2">
      <c r="A198" s="64" t="s">
        <v>694</v>
      </c>
      <c r="B198" s="140" t="s">
        <v>372</v>
      </c>
      <c r="C198" s="141"/>
      <c r="D198" s="141"/>
      <c r="E198" s="141"/>
      <c r="F198" s="141"/>
      <c r="G198" s="65" t="s">
        <v>695</v>
      </c>
      <c r="H198" s="252">
        <v>62599.22</v>
      </c>
      <c r="I198" s="252">
        <v>0</v>
      </c>
      <c r="J198" s="252">
        <v>312.98</v>
      </c>
      <c r="K198" s="252">
        <v>62912.2</v>
      </c>
      <c r="L198" s="215"/>
    </row>
    <row r="199" spans="1:12" x14ac:dyDescent="0.2">
      <c r="A199" s="64"/>
      <c r="B199" s="140"/>
      <c r="C199" s="141"/>
      <c r="D199" s="141"/>
      <c r="E199" s="141"/>
      <c r="F199" s="141"/>
      <c r="G199" s="65"/>
      <c r="H199" s="252"/>
      <c r="I199" s="252"/>
      <c r="J199" s="252"/>
      <c r="K199" s="252"/>
      <c r="L199" s="215"/>
    </row>
    <row r="200" spans="1:12" x14ac:dyDescent="0.2">
      <c r="A200" s="57" t="s">
        <v>696</v>
      </c>
      <c r="B200" s="140" t="s">
        <v>372</v>
      </c>
      <c r="C200" s="141"/>
      <c r="D200" s="58" t="s">
        <v>697</v>
      </c>
      <c r="E200" s="59"/>
      <c r="F200" s="59"/>
      <c r="G200" s="59"/>
      <c r="H200" s="251">
        <v>9654554.6899999995</v>
      </c>
      <c r="I200" s="251">
        <v>0</v>
      </c>
      <c r="J200" s="251">
        <v>0</v>
      </c>
      <c r="K200" s="251">
        <v>9654554.6899999995</v>
      </c>
      <c r="L200" s="214"/>
    </row>
    <row r="201" spans="1:12" x14ac:dyDescent="0.2">
      <c r="A201" s="57" t="s">
        <v>698</v>
      </c>
      <c r="B201" s="140" t="s">
        <v>372</v>
      </c>
      <c r="C201" s="141"/>
      <c r="D201" s="141"/>
      <c r="E201" s="58" t="s">
        <v>697</v>
      </c>
      <c r="F201" s="59"/>
      <c r="G201" s="59"/>
      <c r="H201" s="251">
        <v>9654554.6899999995</v>
      </c>
      <c r="I201" s="251">
        <v>0</v>
      </c>
      <c r="J201" s="251">
        <v>0</v>
      </c>
      <c r="K201" s="251">
        <v>9654554.6899999995</v>
      </c>
      <c r="L201" s="214"/>
    </row>
    <row r="202" spans="1:12" x14ac:dyDescent="0.2">
      <c r="A202" s="57" t="s">
        <v>699</v>
      </c>
      <c r="B202" s="140" t="s">
        <v>372</v>
      </c>
      <c r="C202" s="141"/>
      <c r="D202" s="141"/>
      <c r="E202" s="141"/>
      <c r="F202" s="58" t="s">
        <v>700</v>
      </c>
      <c r="G202" s="59"/>
      <c r="H202" s="251">
        <v>9654554.6899999995</v>
      </c>
      <c r="I202" s="251">
        <v>0</v>
      </c>
      <c r="J202" s="251">
        <v>0</v>
      </c>
      <c r="K202" s="251">
        <v>9654554.6899999995</v>
      </c>
      <c r="L202" s="214"/>
    </row>
    <row r="203" spans="1:12" x14ac:dyDescent="0.2">
      <c r="A203" s="64" t="s">
        <v>701</v>
      </c>
      <c r="B203" s="140" t="s">
        <v>372</v>
      </c>
      <c r="C203" s="141"/>
      <c r="D203" s="141"/>
      <c r="E203" s="141"/>
      <c r="F203" s="141"/>
      <c r="G203" s="65" t="s">
        <v>463</v>
      </c>
      <c r="H203" s="252">
        <v>29585</v>
      </c>
      <c r="I203" s="252">
        <v>0</v>
      </c>
      <c r="J203" s="252">
        <v>0</v>
      </c>
      <c r="K203" s="252">
        <v>29585</v>
      </c>
      <c r="L203" s="215"/>
    </row>
    <row r="204" spans="1:12" x14ac:dyDescent="0.2">
      <c r="A204" s="64" t="s">
        <v>702</v>
      </c>
      <c r="B204" s="140" t="s">
        <v>372</v>
      </c>
      <c r="C204" s="141"/>
      <c r="D204" s="141"/>
      <c r="E204" s="141"/>
      <c r="F204" s="141"/>
      <c r="G204" s="65" t="s">
        <v>588</v>
      </c>
      <c r="H204" s="252">
        <v>1267564.69</v>
      </c>
      <c r="I204" s="252">
        <v>0</v>
      </c>
      <c r="J204" s="252">
        <v>0</v>
      </c>
      <c r="K204" s="252">
        <v>1267564.69</v>
      </c>
      <c r="L204" s="215"/>
    </row>
    <row r="205" spans="1:12" x14ac:dyDescent="0.2">
      <c r="A205" s="64" t="s">
        <v>703</v>
      </c>
      <c r="B205" s="140" t="s">
        <v>372</v>
      </c>
      <c r="C205" s="141"/>
      <c r="D205" s="141"/>
      <c r="E205" s="141"/>
      <c r="F205" s="141"/>
      <c r="G205" s="65" t="s">
        <v>590</v>
      </c>
      <c r="H205" s="252">
        <v>35000</v>
      </c>
      <c r="I205" s="252">
        <v>0</v>
      </c>
      <c r="J205" s="252">
        <v>0</v>
      </c>
      <c r="K205" s="252">
        <v>35000</v>
      </c>
      <c r="L205" s="215"/>
    </row>
    <row r="206" spans="1:12" x14ac:dyDescent="0.2">
      <c r="A206" s="64" t="s">
        <v>704</v>
      </c>
      <c r="B206" s="140" t="s">
        <v>372</v>
      </c>
      <c r="C206" s="141"/>
      <c r="D206" s="141"/>
      <c r="E206" s="141"/>
      <c r="F206" s="141"/>
      <c r="G206" s="65" t="s">
        <v>592</v>
      </c>
      <c r="H206" s="252">
        <v>150000</v>
      </c>
      <c r="I206" s="252">
        <v>0</v>
      </c>
      <c r="J206" s="252">
        <v>0</v>
      </c>
      <c r="K206" s="252">
        <v>150000</v>
      </c>
      <c r="L206" s="215"/>
    </row>
    <row r="207" spans="1:12" x14ac:dyDescent="0.2">
      <c r="A207" s="64" t="s">
        <v>705</v>
      </c>
      <c r="B207" s="140" t="s">
        <v>372</v>
      </c>
      <c r="C207" s="141"/>
      <c r="D207" s="141"/>
      <c r="E207" s="141"/>
      <c r="F207" s="141"/>
      <c r="G207" s="65" t="s">
        <v>594</v>
      </c>
      <c r="H207" s="252">
        <v>8172405</v>
      </c>
      <c r="I207" s="252">
        <v>0</v>
      </c>
      <c r="J207" s="252">
        <v>0</v>
      </c>
      <c r="K207" s="252">
        <v>8172405</v>
      </c>
      <c r="L207" s="215"/>
    </row>
    <row r="208" spans="1:12" x14ac:dyDescent="0.2">
      <c r="A208" s="57" t="s">
        <v>372</v>
      </c>
      <c r="B208" s="140" t="s">
        <v>372</v>
      </c>
      <c r="C208" s="141"/>
      <c r="D208" s="58" t="s">
        <v>372</v>
      </c>
      <c r="E208" s="59"/>
      <c r="F208" s="59"/>
      <c r="G208" s="59"/>
      <c r="H208" s="254"/>
      <c r="I208" s="254"/>
      <c r="J208" s="254"/>
      <c r="K208" s="254"/>
      <c r="L208" s="59"/>
    </row>
    <row r="209" spans="1:13" x14ac:dyDescent="0.2">
      <c r="A209" s="57" t="s">
        <v>706</v>
      </c>
      <c r="B209" s="58" t="s">
        <v>707</v>
      </c>
      <c r="C209" s="59"/>
      <c r="D209" s="59"/>
      <c r="E209" s="59"/>
      <c r="F209" s="59"/>
      <c r="G209" s="59"/>
      <c r="H209" s="251">
        <v>13015660.51</v>
      </c>
      <c r="I209" s="251">
        <v>1990987.39</v>
      </c>
      <c r="J209" s="251">
        <v>620852.27</v>
      </c>
      <c r="K209" s="251">
        <v>14385795.630000001</v>
      </c>
      <c r="L209" s="251">
        <f>I209-J209</f>
        <v>1370135.1199999999</v>
      </c>
      <c r="M209" s="262"/>
    </row>
    <row r="210" spans="1:13" x14ac:dyDescent="0.2">
      <c r="A210" s="57" t="s">
        <v>708</v>
      </c>
      <c r="B210" s="139" t="s">
        <v>372</v>
      </c>
      <c r="C210" s="58" t="s">
        <v>709</v>
      </c>
      <c r="D210" s="59"/>
      <c r="E210" s="59"/>
      <c r="F210" s="59"/>
      <c r="G210" s="59"/>
      <c r="H210" s="251">
        <v>7094176.4100000001</v>
      </c>
      <c r="I210" s="251">
        <v>1465564.37</v>
      </c>
      <c r="J210" s="251">
        <v>611830.77</v>
      </c>
      <c r="K210" s="251">
        <v>7947910.0099999998</v>
      </c>
      <c r="L210" s="251"/>
    </row>
    <row r="211" spans="1:13" x14ac:dyDescent="0.2">
      <c r="A211" s="57" t="s">
        <v>710</v>
      </c>
      <c r="B211" s="140" t="s">
        <v>372</v>
      </c>
      <c r="C211" s="141"/>
      <c r="D211" s="58" t="s">
        <v>711</v>
      </c>
      <c r="E211" s="59"/>
      <c r="F211" s="59"/>
      <c r="G211" s="59"/>
      <c r="H211" s="251">
        <v>5448511.4299999997</v>
      </c>
      <c r="I211" s="251">
        <v>1314534.57</v>
      </c>
      <c r="J211" s="251">
        <v>611830.76</v>
      </c>
      <c r="K211" s="251">
        <v>6151215.2400000002</v>
      </c>
      <c r="L211" s="251"/>
    </row>
    <row r="212" spans="1:13" x14ac:dyDescent="0.2">
      <c r="A212" s="57" t="s">
        <v>712</v>
      </c>
      <c r="B212" s="140" t="s">
        <v>372</v>
      </c>
      <c r="C212" s="141"/>
      <c r="D212" s="141"/>
      <c r="E212" s="58" t="s">
        <v>713</v>
      </c>
      <c r="F212" s="59"/>
      <c r="G212" s="59"/>
      <c r="H212" s="251">
        <v>101697.15</v>
      </c>
      <c r="I212" s="251">
        <v>22560.240000000002</v>
      </c>
      <c r="J212" s="251">
        <v>12612.61</v>
      </c>
      <c r="K212" s="251">
        <v>111644.78</v>
      </c>
      <c r="L212" s="251"/>
    </row>
    <row r="213" spans="1:13" x14ac:dyDescent="0.2">
      <c r="A213" s="57" t="s">
        <v>714</v>
      </c>
      <c r="B213" s="140" t="s">
        <v>372</v>
      </c>
      <c r="C213" s="141"/>
      <c r="D213" s="141"/>
      <c r="E213" s="141"/>
      <c r="F213" s="58" t="s">
        <v>715</v>
      </c>
      <c r="G213" s="59"/>
      <c r="H213" s="251">
        <v>25734.93</v>
      </c>
      <c r="I213" s="251">
        <v>0</v>
      </c>
      <c r="J213" s="251">
        <v>0</v>
      </c>
      <c r="K213" s="251">
        <v>25734.93</v>
      </c>
      <c r="L213" s="251">
        <f>I213-J213</f>
        <v>0</v>
      </c>
    </row>
    <row r="214" spans="1:13" x14ac:dyDescent="0.2">
      <c r="A214" s="64" t="s">
        <v>716</v>
      </c>
      <c r="B214" s="140" t="s">
        <v>372</v>
      </c>
      <c r="C214" s="141"/>
      <c r="D214" s="141"/>
      <c r="E214" s="141"/>
      <c r="F214" s="141"/>
      <c r="G214" s="65" t="s">
        <v>717</v>
      </c>
      <c r="H214" s="252">
        <v>16981.66</v>
      </c>
      <c r="I214" s="252">
        <v>0</v>
      </c>
      <c r="J214" s="252">
        <v>0</v>
      </c>
      <c r="K214" s="252">
        <v>16981.66</v>
      </c>
      <c r="L214" s="252"/>
    </row>
    <row r="215" spans="1:13" x14ac:dyDescent="0.2">
      <c r="A215" s="64" t="s">
        <v>718</v>
      </c>
      <c r="B215" s="140" t="s">
        <v>372</v>
      </c>
      <c r="C215" s="141"/>
      <c r="D215" s="141"/>
      <c r="E215" s="141"/>
      <c r="F215" s="141"/>
      <c r="G215" s="65" t="s">
        <v>719</v>
      </c>
      <c r="H215" s="252">
        <v>277.14999999999998</v>
      </c>
      <c r="I215" s="252">
        <v>0</v>
      </c>
      <c r="J215" s="252">
        <v>0</v>
      </c>
      <c r="K215" s="252">
        <v>277.14999999999998</v>
      </c>
      <c r="L215" s="252"/>
    </row>
    <row r="216" spans="1:13" x14ac:dyDescent="0.2">
      <c r="A216" s="64" t="s">
        <v>720</v>
      </c>
      <c r="B216" s="140" t="s">
        <v>372</v>
      </c>
      <c r="C216" s="141"/>
      <c r="D216" s="141"/>
      <c r="E216" s="141"/>
      <c r="F216" s="141"/>
      <c r="G216" s="65" t="s">
        <v>721</v>
      </c>
      <c r="H216" s="252">
        <v>1488.41</v>
      </c>
      <c r="I216" s="252">
        <v>0</v>
      </c>
      <c r="J216" s="252">
        <v>0</v>
      </c>
      <c r="K216" s="252">
        <v>1488.41</v>
      </c>
      <c r="L216" s="252"/>
    </row>
    <row r="217" spans="1:13" x14ac:dyDescent="0.2">
      <c r="A217" s="64" t="s">
        <v>722</v>
      </c>
      <c r="B217" s="140" t="s">
        <v>372</v>
      </c>
      <c r="C217" s="141"/>
      <c r="D217" s="141"/>
      <c r="E217" s="141"/>
      <c r="F217" s="141"/>
      <c r="G217" s="65" t="s">
        <v>723</v>
      </c>
      <c r="H217" s="252">
        <v>4890.7</v>
      </c>
      <c r="I217" s="252">
        <v>0</v>
      </c>
      <c r="J217" s="252">
        <v>0</v>
      </c>
      <c r="K217" s="252">
        <v>4890.7</v>
      </c>
      <c r="L217" s="252"/>
    </row>
    <row r="218" spans="1:13" x14ac:dyDescent="0.2">
      <c r="A218" s="64" t="s">
        <v>724</v>
      </c>
      <c r="B218" s="140" t="s">
        <v>372</v>
      </c>
      <c r="C218" s="141"/>
      <c r="D218" s="141"/>
      <c r="E218" s="141"/>
      <c r="F218" s="141"/>
      <c r="G218" s="65" t="s">
        <v>725</v>
      </c>
      <c r="H218" s="252">
        <v>1477.6</v>
      </c>
      <c r="I218" s="252">
        <v>0</v>
      </c>
      <c r="J218" s="252">
        <v>0</v>
      </c>
      <c r="K218" s="252">
        <v>1477.6</v>
      </c>
      <c r="L218" s="252"/>
    </row>
    <row r="219" spans="1:13" x14ac:dyDescent="0.2">
      <c r="A219" s="64" t="s">
        <v>726</v>
      </c>
      <c r="B219" s="140" t="s">
        <v>372</v>
      </c>
      <c r="C219" s="141"/>
      <c r="D219" s="141"/>
      <c r="E219" s="141"/>
      <c r="F219" s="141"/>
      <c r="G219" s="65" t="s">
        <v>727</v>
      </c>
      <c r="H219" s="252">
        <v>184.7</v>
      </c>
      <c r="I219" s="252">
        <v>0</v>
      </c>
      <c r="J219" s="252">
        <v>0</v>
      </c>
      <c r="K219" s="252">
        <v>184.7</v>
      </c>
      <c r="L219" s="252"/>
    </row>
    <row r="220" spans="1:13" x14ac:dyDescent="0.2">
      <c r="A220" s="64" t="s">
        <v>728</v>
      </c>
      <c r="B220" s="140" t="s">
        <v>372</v>
      </c>
      <c r="C220" s="141"/>
      <c r="D220" s="141"/>
      <c r="E220" s="141"/>
      <c r="F220" s="141"/>
      <c r="G220" s="65" t="s">
        <v>729</v>
      </c>
      <c r="H220" s="252">
        <v>6.4</v>
      </c>
      <c r="I220" s="252">
        <v>0</v>
      </c>
      <c r="J220" s="252">
        <v>0</v>
      </c>
      <c r="K220" s="252">
        <v>6.4</v>
      </c>
      <c r="L220" s="252"/>
    </row>
    <row r="221" spans="1:13" x14ac:dyDescent="0.2">
      <c r="A221" s="64" t="s">
        <v>730</v>
      </c>
      <c r="B221" s="140" t="s">
        <v>372</v>
      </c>
      <c r="C221" s="141"/>
      <c r="D221" s="141"/>
      <c r="E221" s="141"/>
      <c r="F221" s="141"/>
      <c r="G221" s="65" t="s">
        <v>731</v>
      </c>
      <c r="H221" s="252">
        <v>428.31</v>
      </c>
      <c r="I221" s="252">
        <v>0</v>
      </c>
      <c r="J221" s="252">
        <v>0</v>
      </c>
      <c r="K221" s="252">
        <v>428.31</v>
      </c>
      <c r="L221" s="252"/>
    </row>
    <row r="222" spans="1:13" x14ac:dyDescent="0.2">
      <c r="A222" s="67" t="s">
        <v>372</v>
      </c>
      <c r="B222" s="140" t="s">
        <v>372</v>
      </c>
      <c r="C222" s="141"/>
      <c r="D222" s="141"/>
      <c r="E222" s="141"/>
      <c r="F222" s="141"/>
      <c r="G222" s="68" t="s">
        <v>372</v>
      </c>
      <c r="H222" s="253"/>
      <c r="I222" s="253"/>
      <c r="J222" s="253"/>
      <c r="K222" s="253"/>
      <c r="L222" s="253"/>
    </row>
    <row r="223" spans="1:13" x14ac:dyDescent="0.2">
      <c r="A223" s="57" t="s">
        <v>732</v>
      </c>
      <c r="B223" s="140" t="s">
        <v>372</v>
      </c>
      <c r="C223" s="141"/>
      <c r="D223" s="141"/>
      <c r="E223" s="141"/>
      <c r="F223" s="58" t="s">
        <v>733</v>
      </c>
      <c r="G223" s="59"/>
      <c r="H223" s="251">
        <v>75962.22</v>
      </c>
      <c r="I223" s="251">
        <v>22560.240000000002</v>
      </c>
      <c r="J223" s="251">
        <v>12612.61</v>
      </c>
      <c r="K223" s="251">
        <v>85909.85</v>
      </c>
      <c r="L223" s="251">
        <f>I223-J223</f>
        <v>9947.630000000001</v>
      </c>
    </row>
    <row r="224" spans="1:13" x14ac:dyDescent="0.2">
      <c r="A224" s="64" t="s">
        <v>734</v>
      </c>
      <c r="B224" s="140" t="s">
        <v>372</v>
      </c>
      <c r="C224" s="141"/>
      <c r="D224" s="141"/>
      <c r="E224" s="141"/>
      <c r="F224" s="141"/>
      <c r="G224" s="65" t="s">
        <v>717</v>
      </c>
      <c r="H224" s="252">
        <v>47824.92</v>
      </c>
      <c r="I224" s="252">
        <v>5081.18</v>
      </c>
      <c r="J224" s="252">
        <v>0</v>
      </c>
      <c r="K224" s="252">
        <v>52906.1</v>
      </c>
      <c r="L224" s="252"/>
    </row>
    <row r="225" spans="1:12" x14ac:dyDescent="0.2">
      <c r="A225" s="64" t="s">
        <v>735</v>
      </c>
      <c r="B225" s="140" t="s">
        <v>372</v>
      </c>
      <c r="C225" s="141"/>
      <c r="D225" s="141"/>
      <c r="E225" s="141"/>
      <c r="F225" s="141"/>
      <c r="G225" s="65" t="s">
        <v>719</v>
      </c>
      <c r="H225" s="252">
        <v>9394.5300000000007</v>
      </c>
      <c r="I225" s="252">
        <v>10117.19</v>
      </c>
      <c r="J225" s="252">
        <v>9394.5300000000007</v>
      </c>
      <c r="K225" s="252">
        <v>10117.19</v>
      </c>
      <c r="L225" s="252"/>
    </row>
    <row r="226" spans="1:12" x14ac:dyDescent="0.2">
      <c r="A226" s="64" t="s">
        <v>736</v>
      </c>
      <c r="B226" s="140" t="s">
        <v>372</v>
      </c>
      <c r="C226" s="141"/>
      <c r="D226" s="141"/>
      <c r="E226" s="141"/>
      <c r="F226" s="141"/>
      <c r="G226" s="65" t="s">
        <v>721</v>
      </c>
      <c r="H226" s="252">
        <v>3218.08</v>
      </c>
      <c r="I226" s="252">
        <v>5081.18</v>
      </c>
      <c r="J226" s="252">
        <v>3218.08</v>
      </c>
      <c r="K226" s="252">
        <v>5081.18</v>
      </c>
      <c r="L226" s="252"/>
    </row>
    <row r="227" spans="1:12" x14ac:dyDescent="0.2">
      <c r="A227" s="64" t="s">
        <v>737</v>
      </c>
      <c r="B227" s="140" t="s">
        <v>372</v>
      </c>
      <c r="C227" s="141"/>
      <c r="D227" s="141"/>
      <c r="E227" s="141"/>
      <c r="F227" s="141"/>
      <c r="G227" s="65" t="s">
        <v>723</v>
      </c>
      <c r="H227" s="252">
        <v>10073.129999999999</v>
      </c>
      <c r="I227" s="252">
        <v>1524.35</v>
      </c>
      <c r="J227" s="252">
        <v>0</v>
      </c>
      <c r="K227" s="252">
        <v>11597.48</v>
      </c>
      <c r="L227" s="252"/>
    </row>
    <row r="228" spans="1:12" x14ac:dyDescent="0.2">
      <c r="A228" s="64" t="s">
        <v>738</v>
      </c>
      <c r="B228" s="140" t="s">
        <v>372</v>
      </c>
      <c r="C228" s="141"/>
      <c r="D228" s="141"/>
      <c r="E228" s="141"/>
      <c r="F228" s="141"/>
      <c r="G228" s="65" t="s">
        <v>725</v>
      </c>
      <c r="H228" s="252">
        <v>4029.22</v>
      </c>
      <c r="I228" s="252">
        <v>609.74</v>
      </c>
      <c r="J228" s="252">
        <v>0</v>
      </c>
      <c r="K228" s="252">
        <v>4638.96</v>
      </c>
      <c r="L228" s="252"/>
    </row>
    <row r="229" spans="1:12" x14ac:dyDescent="0.2">
      <c r="A229" s="64" t="s">
        <v>739</v>
      </c>
      <c r="B229" s="140" t="s">
        <v>372</v>
      </c>
      <c r="C229" s="141"/>
      <c r="D229" s="141"/>
      <c r="E229" s="141"/>
      <c r="F229" s="141"/>
      <c r="G229" s="65" t="s">
        <v>729</v>
      </c>
      <c r="H229" s="252">
        <v>16.02</v>
      </c>
      <c r="I229" s="252">
        <v>1.71</v>
      </c>
      <c r="J229" s="252">
        <v>0</v>
      </c>
      <c r="K229" s="252">
        <v>17.73</v>
      </c>
      <c r="L229" s="252"/>
    </row>
    <row r="230" spans="1:12" x14ac:dyDescent="0.2">
      <c r="A230" s="64" t="s">
        <v>740</v>
      </c>
      <c r="B230" s="140" t="s">
        <v>372</v>
      </c>
      <c r="C230" s="141"/>
      <c r="D230" s="141"/>
      <c r="E230" s="141"/>
      <c r="F230" s="141"/>
      <c r="G230" s="65" t="s">
        <v>731</v>
      </c>
      <c r="H230" s="252">
        <v>1406.32</v>
      </c>
      <c r="I230" s="252">
        <v>144.88999999999999</v>
      </c>
      <c r="J230" s="252">
        <v>0</v>
      </c>
      <c r="K230" s="252">
        <v>1551.21</v>
      </c>
      <c r="L230" s="252"/>
    </row>
    <row r="231" spans="1:12" x14ac:dyDescent="0.2">
      <c r="A231" s="67" t="s">
        <v>372</v>
      </c>
      <c r="B231" s="140" t="s">
        <v>372</v>
      </c>
      <c r="C231" s="141"/>
      <c r="D231" s="141"/>
      <c r="E231" s="141"/>
      <c r="F231" s="141"/>
      <c r="G231" s="68" t="s">
        <v>372</v>
      </c>
      <c r="H231" s="253"/>
      <c r="I231" s="253"/>
      <c r="J231" s="253"/>
      <c r="K231" s="253"/>
      <c r="L231" s="253"/>
    </row>
    <row r="232" spans="1:12" x14ac:dyDescent="0.2">
      <c r="A232" s="57" t="s">
        <v>741</v>
      </c>
      <c r="B232" s="140" t="s">
        <v>372</v>
      </c>
      <c r="C232" s="141"/>
      <c r="D232" s="141"/>
      <c r="E232" s="58" t="s">
        <v>742</v>
      </c>
      <c r="F232" s="59"/>
      <c r="G232" s="59"/>
      <c r="H232" s="251">
        <v>4628881.79</v>
      </c>
      <c r="I232" s="251">
        <v>1149685.42</v>
      </c>
      <c r="J232" s="251">
        <v>599218.15</v>
      </c>
      <c r="K232" s="251">
        <v>5179349.0599999996</v>
      </c>
      <c r="L232" s="251"/>
    </row>
    <row r="233" spans="1:12" x14ac:dyDescent="0.2">
      <c r="A233" s="57" t="s">
        <v>743</v>
      </c>
      <c r="B233" s="140" t="s">
        <v>372</v>
      </c>
      <c r="C233" s="141"/>
      <c r="D233" s="141"/>
      <c r="E233" s="141"/>
      <c r="F233" s="58" t="s">
        <v>715</v>
      </c>
      <c r="G233" s="59"/>
      <c r="H233" s="251">
        <v>907870.95</v>
      </c>
      <c r="I233" s="251">
        <v>193279.75</v>
      </c>
      <c r="J233" s="251">
        <v>100775.63</v>
      </c>
      <c r="K233" s="251">
        <v>1000375.07</v>
      </c>
      <c r="L233" s="251">
        <f>I233-J233</f>
        <v>92504.12</v>
      </c>
    </row>
    <row r="234" spans="1:12" x14ac:dyDescent="0.2">
      <c r="A234" s="64" t="s">
        <v>744</v>
      </c>
      <c r="B234" s="140" t="s">
        <v>372</v>
      </c>
      <c r="C234" s="141"/>
      <c r="D234" s="141"/>
      <c r="E234" s="141"/>
      <c r="F234" s="141"/>
      <c r="G234" s="65" t="s">
        <v>717</v>
      </c>
      <c r="H234" s="252">
        <v>511191.58</v>
      </c>
      <c r="I234" s="252">
        <v>36335.35</v>
      </c>
      <c r="J234" s="252">
        <v>0</v>
      </c>
      <c r="K234" s="252">
        <v>547526.93000000005</v>
      </c>
      <c r="L234" s="252"/>
    </row>
    <row r="235" spans="1:12" x14ac:dyDescent="0.2">
      <c r="A235" s="64" t="s">
        <v>745</v>
      </c>
      <c r="B235" s="140" t="s">
        <v>372</v>
      </c>
      <c r="C235" s="141"/>
      <c r="D235" s="141"/>
      <c r="E235" s="141"/>
      <c r="F235" s="141"/>
      <c r="G235" s="65" t="s">
        <v>719</v>
      </c>
      <c r="H235" s="252">
        <v>24496.57</v>
      </c>
      <c r="I235" s="252">
        <v>81910.75</v>
      </c>
      <c r="J235" s="252">
        <v>73752.679999999993</v>
      </c>
      <c r="K235" s="252">
        <v>32654.639999999999</v>
      </c>
      <c r="L235" s="252"/>
    </row>
    <row r="236" spans="1:12" x14ac:dyDescent="0.2">
      <c r="A236" s="64" t="s">
        <v>746</v>
      </c>
      <c r="B236" s="140" t="s">
        <v>372</v>
      </c>
      <c r="C236" s="141"/>
      <c r="D236" s="141"/>
      <c r="E236" s="141"/>
      <c r="F236" s="141"/>
      <c r="G236" s="65" t="s">
        <v>721</v>
      </c>
      <c r="H236" s="252">
        <v>30109.09</v>
      </c>
      <c r="I236" s="252">
        <v>35872.07</v>
      </c>
      <c r="J236" s="252">
        <v>24790.12</v>
      </c>
      <c r="K236" s="252">
        <v>41191.040000000001</v>
      </c>
      <c r="L236" s="252"/>
    </row>
    <row r="237" spans="1:12" x14ac:dyDescent="0.2">
      <c r="A237" s="64" t="s">
        <v>747</v>
      </c>
      <c r="B237" s="140" t="s">
        <v>372</v>
      </c>
      <c r="C237" s="141"/>
      <c r="D237" s="141"/>
      <c r="E237" s="141"/>
      <c r="F237" s="141"/>
      <c r="G237" s="65" t="s">
        <v>748</v>
      </c>
      <c r="H237" s="252">
        <v>1859.48</v>
      </c>
      <c r="I237" s="252">
        <v>0</v>
      </c>
      <c r="J237" s="252">
        <v>0</v>
      </c>
      <c r="K237" s="252">
        <v>1859.48</v>
      </c>
      <c r="L237" s="252"/>
    </row>
    <row r="238" spans="1:12" x14ac:dyDescent="0.2">
      <c r="A238" s="64" t="s">
        <v>749</v>
      </c>
      <c r="B238" s="140" t="s">
        <v>372</v>
      </c>
      <c r="C238" s="141"/>
      <c r="D238" s="141"/>
      <c r="E238" s="141"/>
      <c r="F238" s="141"/>
      <c r="G238" s="65" t="s">
        <v>723</v>
      </c>
      <c r="H238" s="252">
        <v>149610.01999999999</v>
      </c>
      <c r="I238" s="252">
        <v>19276.439999999999</v>
      </c>
      <c r="J238" s="252">
        <v>0</v>
      </c>
      <c r="K238" s="252">
        <v>168886.46</v>
      </c>
      <c r="L238" s="252"/>
    </row>
    <row r="239" spans="1:12" x14ac:dyDescent="0.2">
      <c r="A239" s="64" t="s">
        <v>750</v>
      </c>
      <c r="B239" s="140" t="s">
        <v>372</v>
      </c>
      <c r="C239" s="141"/>
      <c r="D239" s="141"/>
      <c r="E239" s="141"/>
      <c r="F239" s="141"/>
      <c r="G239" s="65" t="s">
        <v>725</v>
      </c>
      <c r="H239" s="252">
        <v>49014.04</v>
      </c>
      <c r="I239" s="252">
        <v>4565.34</v>
      </c>
      <c r="J239" s="252">
        <v>0</v>
      </c>
      <c r="K239" s="252">
        <v>53579.38</v>
      </c>
      <c r="L239" s="252"/>
    </row>
    <row r="240" spans="1:12" x14ac:dyDescent="0.2">
      <c r="A240" s="64" t="s">
        <v>751</v>
      </c>
      <c r="B240" s="140" t="s">
        <v>372</v>
      </c>
      <c r="C240" s="141"/>
      <c r="D240" s="141"/>
      <c r="E240" s="141"/>
      <c r="F240" s="141"/>
      <c r="G240" s="65" t="s">
        <v>727</v>
      </c>
      <c r="H240" s="252">
        <v>5611.41</v>
      </c>
      <c r="I240" s="252">
        <v>751.13</v>
      </c>
      <c r="J240" s="252">
        <v>0</v>
      </c>
      <c r="K240" s="252">
        <v>6362.54</v>
      </c>
      <c r="L240" s="252"/>
    </row>
    <row r="241" spans="1:12" x14ac:dyDescent="0.2">
      <c r="A241" s="64" t="s">
        <v>752</v>
      </c>
      <c r="B241" s="140" t="s">
        <v>372</v>
      </c>
      <c r="C241" s="141"/>
      <c r="D241" s="141"/>
      <c r="E241" s="141"/>
      <c r="F241" s="141"/>
      <c r="G241" s="65" t="s">
        <v>753</v>
      </c>
      <c r="H241" s="252">
        <v>34712.39</v>
      </c>
      <c r="I241" s="252">
        <v>5631.56</v>
      </c>
      <c r="J241" s="252">
        <v>1264.1600000000001</v>
      </c>
      <c r="K241" s="252">
        <v>39079.79</v>
      </c>
      <c r="L241" s="252"/>
    </row>
    <row r="242" spans="1:12" x14ac:dyDescent="0.2">
      <c r="A242" s="64" t="s">
        <v>754</v>
      </c>
      <c r="B242" s="140" t="s">
        <v>372</v>
      </c>
      <c r="C242" s="141"/>
      <c r="D242" s="141"/>
      <c r="E242" s="141"/>
      <c r="F242" s="141"/>
      <c r="G242" s="65" t="s">
        <v>729</v>
      </c>
      <c r="H242" s="252">
        <v>1115.01</v>
      </c>
      <c r="I242" s="252">
        <v>76.849999999999994</v>
      </c>
      <c r="J242" s="252">
        <v>0</v>
      </c>
      <c r="K242" s="252">
        <v>1191.8599999999999</v>
      </c>
      <c r="L242" s="252"/>
    </row>
    <row r="243" spans="1:12" x14ac:dyDescent="0.2">
      <c r="A243" s="64" t="s">
        <v>755</v>
      </c>
      <c r="B243" s="140" t="s">
        <v>372</v>
      </c>
      <c r="C243" s="141"/>
      <c r="D243" s="141"/>
      <c r="E243" s="141"/>
      <c r="F243" s="141"/>
      <c r="G243" s="65" t="s">
        <v>731</v>
      </c>
      <c r="H243" s="252">
        <v>80050.63</v>
      </c>
      <c r="I243" s="252">
        <v>6083.67</v>
      </c>
      <c r="J243" s="252">
        <v>0</v>
      </c>
      <c r="K243" s="252">
        <v>86134.3</v>
      </c>
      <c r="L243" s="252"/>
    </row>
    <row r="244" spans="1:12" x14ac:dyDescent="0.2">
      <c r="A244" s="64" t="s">
        <v>756</v>
      </c>
      <c r="B244" s="140" t="s">
        <v>372</v>
      </c>
      <c r="C244" s="141"/>
      <c r="D244" s="141"/>
      <c r="E244" s="141"/>
      <c r="F244" s="141"/>
      <c r="G244" s="65" t="s">
        <v>757</v>
      </c>
      <c r="H244" s="252">
        <v>14605.73</v>
      </c>
      <c r="I244" s="252">
        <v>2485.59</v>
      </c>
      <c r="J244" s="252">
        <v>968.67</v>
      </c>
      <c r="K244" s="252">
        <v>16122.65</v>
      </c>
      <c r="L244" s="252"/>
    </row>
    <row r="245" spans="1:12" x14ac:dyDescent="0.2">
      <c r="A245" s="64" t="s">
        <v>758</v>
      </c>
      <c r="B245" s="140" t="s">
        <v>372</v>
      </c>
      <c r="C245" s="141"/>
      <c r="D245" s="141"/>
      <c r="E245" s="141"/>
      <c r="F245" s="141"/>
      <c r="G245" s="65" t="s">
        <v>759</v>
      </c>
      <c r="H245" s="252">
        <v>5495</v>
      </c>
      <c r="I245" s="252">
        <v>291</v>
      </c>
      <c r="J245" s="252">
        <v>0</v>
      </c>
      <c r="K245" s="252">
        <v>5786</v>
      </c>
      <c r="L245" s="252"/>
    </row>
    <row r="246" spans="1:12" x14ac:dyDescent="0.2">
      <c r="A246" s="67" t="s">
        <v>372</v>
      </c>
      <c r="B246" s="140" t="s">
        <v>372</v>
      </c>
      <c r="C246" s="141"/>
      <c r="D246" s="141"/>
      <c r="E246" s="141"/>
      <c r="F246" s="141"/>
      <c r="G246" s="68" t="s">
        <v>372</v>
      </c>
      <c r="H246" s="253"/>
      <c r="I246" s="253"/>
      <c r="J246" s="253"/>
      <c r="K246" s="253"/>
      <c r="L246" s="253"/>
    </row>
    <row r="247" spans="1:12" x14ac:dyDescent="0.2">
      <c r="A247" s="57" t="s">
        <v>760</v>
      </c>
      <c r="B247" s="140" t="s">
        <v>372</v>
      </c>
      <c r="C247" s="141"/>
      <c r="D247" s="141"/>
      <c r="E247" s="141"/>
      <c r="F247" s="58" t="s">
        <v>733</v>
      </c>
      <c r="G247" s="59"/>
      <c r="H247" s="251">
        <v>3721010.84</v>
      </c>
      <c r="I247" s="251">
        <v>956405.67</v>
      </c>
      <c r="J247" s="251">
        <v>498442.52</v>
      </c>
      <c r="K247" s="251">
        <v>4178973.99</v>
      </c>
      <c r="L247" s="251">
        <f>I247-J247</f>
        <v>457963.15</v>
      </c>
    </row>
    <row r="248" spans="1:12" x14ac:dyDescent="0.2">
      <c r="A248" s="64" t="s">
        <v>761</v>
      </c>
      <c r="B248" s="140" t="s">
        <v>372</v>
      </c>
      <c r="C248" s="141"/>
      <c r="D248" s="141"/>
      <c r="E248" s="141"/>
      <c r="F248" s="141"/>
      <c r="G248" s="65" t="s">
        <v>717</v>
      </c>
      <c r="H248" s="252">
        <v>1845671.74</v>
      </c>
      <c r="I248" s="252">
        <v>187472.45</v>
      </c>
      <c r="J248" s="252">
        <v>189.38</v>
      </c>
      <c r="K248" s="252">
        <v>2032954.81</v>
      </c>
      <c r="L248" s="252"/>
    </row>
    <row r="249" spans="1:12" x14ac:dyDescent="0.2">
      <c r="A249" s="64" t="s">
        <v>762</v>
      </c>
      <c r="B249" s="140" t="s">
        <v>372</v>
      </c>
      <c r="C249" s="141"/>
      <c r="D249" s="141"/>
      <c r="E249" s="141"/>
      <c r="F249" s="141"/>
      <c r="G249" s="65" t="s">
        <v>719</v>
      </c>
      <c r="H249" s="252">
        <v>237406.52</v>
      </c>
      <c r="I249" s="252">
        <v>383132.04</v>
      </c>
      <c r="J249" s="252">
        <v>361631.25</v>
      </c>
      <c r="K249" s="252">
        <v>258907.31</v>
      </c>
      <c r="L249" s="252"/>
    </row>
    <row r="250" spans="1:12" x14ac:dyDescent="0.2">
      <c r="A250" s="64" t="s">
        <v>763</v>
      </c>
      <c r="B250" s="140" t="s">
        <v>372</v>
      </c>
      <c r="C250" s="141"/>
      <c r="D250" s="141"/>
      <c r="E250" s="141"/>
      <c r="F250" s="141"/>
      <c r="G250" s="65" t="s">
        <v>721</v>
      </c>
      <c r="H250" s="252">
        <v>130508.02</v>
      </c>
      <c r="I250" s="252">
        <v>175852.31</v>
      </c>
      <c r="J250" s="252">
        <v>122068.01</v>
      </c>
      <c r="K250" s="252">
        <v>184292.32</v>
      </c>
      <c r="L250" s="252"/>
    </row>
    <row r="251" spans="1:12" x14ac:dyDescent="0.2">
      <c r="A251" s="64" t="s">
        <v>764</v>
      </c>
      <c r="B251" s="140" t="s">
        <v>372</v>
      </c>
      <c r="C251" s="141"/>
      <c r="D251" s="141"/>
      <c r="E251" s="141"/>
      <c r="F251" s="141"/>
      <c r="G251" s="65" t="s">
        <v>748</v>
      </c>
      <c r="H251" s="252">
        <v>-7367.52</v>
      </c>
      <c r="I251" s="252">
        <v>0</v>
      </c>
      <c r="J251" s="252">
        <v>0</v>
      </c>
      <c r="K251" s="252">
        <v>-7367.52</v>
      </c>
      <c r="L251" s="252"/>
    </row>
    <row r="252" spans="1:12" x14ac:dyDescent="0.2">
      <c r="A252" s="64" t="s">
        <v>765</v>
      </c>
      <c r="B252" s="140" t="s">
        <v>372</v>
      </c>
      <c r="C252" s="141"/>
      <c r="D252" s="141"/>
      <c r="E252" s="141"/>
      <c r="F252" s="141"/>
      <c r="G252" s="65" t="s">
        <v>766</v>
      </c>
      <c r="H252" s="252">
        <v>2835.17</v>
      </c>
      <c r="I252" s="252">
        <v>332.24</v>
      </c>
      <c r="J252" s="252">
        <v>0</v>
      </c>
      <c r="K252" s="252">
        <v>3167.41</v>
      </c>
      <c r="L252" s="252"/>
    </row>
    <row r="253" spans="1:12" x14ac:dyDescent="0.2">
      <c r="A253" s="64" t="s">
        <v>767</v>
      </c>
      <c r="B253" s="140" t="s">
        <v>372</v>
      </c>
      <c r="C253" s="141"/>
      <c r="D253" s="141"/>
      <c r="E253" s="141"/>
      <c r="F253" s="141"/>
      <c r="G253" s="65" t="s">
        <v>723</v>
      </c>
      <c r="H253" s="252">
        <v>539208.99</v>
      </c>
      <c r="I253" s="252">
        <v>97916.33</v>
      </c>
      <c r="J253" s="252">
        <v>0.01</v>
      </c>
      <c r="K253" s="252">
        <v>637125.31000000006</v>
      </c>
      <c r="L253" s="252"/>
    </row>
    <row r="254" spans="1:12" x14ac:dyDescent="0.2">
      <c r="A254" s="64" t="s">
        <v>768</v>
      </c>
      <c r="B254" s="140" t="s">
        <v>372</v>
      </c>
      <c r="C254" s="141"/>
      <c r="D254" s="141"/>
      <c r="E254" s="141"/>
      <c r="F254" s="141"/>
      <c r="G254" s="65" t="s">
        <v>725</v>
      </c>
      <c r="H254" s="252">
        <v>166726.51999999999</v>
      </c>
      <c r="I254" s="252">
        <v>22356.82</v>
      </c>
      <c r="J254" s="252">
        <v>0</v>
      </c>
      <c r="K254" s="252">
        <v>189083.34</v>
      </c>
      <c r="L254" s="252"/>
    </row>
    <row r="255" spans="1:12" x14ac:dyDescent="0.2">
      <c r="A255" s="64" t="s">
        <v>769</v>
      </c>
      <c r="B255" s="140" t="s">
        <v>372</v>
      </c>
      <c r="C255" s="141"/>
      <c r="D255" s="141"/>
      <c r="E255" s="141"/>
      <c r="F255" s="141"/>
      <c r="G255" s="65" t="s">
        <v>727</v>
      </c>
      <c r="H255" s="252">
        <v>20072.2</v>
      </c>
      <c r="I255" s="252">
        <v>3705.22</v>
      </c>
      <c r="J255" s="252">
        <v>0</v>
      </c>
      <c r="K255" s="252">
        <v>23777.42</v>
      </c>
      <c r="L255" s="252"/>
    </row>
    <row r="256" spans="1:12" x14ac:dyDescent="0.2">
      <c r="A256" s="64" t="s">
        <v>770</v>
      </c>
      <c r="B256" s="140" t="s">
        <v>372</v>
      </c>
      <c r="C256" s="141"/>
      <c r="D256" s="141"/>
      <c r="E256" s="141"/>
      <c r="F256" s="141"/>
      <c r="G256" s="65" t="s">
        <v>753</v>
      </c>
      <c r="H256" s="252">
        <v>212450.43</v>
      </c>
      <c r="I256" s="252">
        <v>26678.07</v>
      </c>
      <c r="J256" s="252">
        <v>8645.39</v>
      </c>
      <c r="K256" s="252">
        <v>230483.11</v>
      </c>
      <c r="L256" s="252"/>
    </row>
    <row r="257" spans="1:12" x14ac:dyDescent="0.2">
      <c r="A257" s="64" t="s">
        <v>771</v>
      </c>
      <c r="B257" s="140" t="s">
        <v>372</v>
      </c>
      <c r="C257" s="141"/>
      <c r="D257" s="141"/>
      <c r="E257" s="141"/>
      <c r="F257" s="141"/>
      <c r="G257" s="65" t="s">
        <v>729</v>
      </c>
      <c r="H257" s="252">
        <v>6392.91</v>
      </c>
      <c r="I257" s="252">
        <v>650.20000000000005</v>
      </c>
      <c r="J257" s="252">
        <v>363.37</v>
      </c>
      <c r="K257" s="252">
        <v>6679.74</v>
      </c>
      <c r="L257" s="252"/>
    </row>
    <row r="258" spans="1:12" x14ac:dyDescent="0.2">
      <c r="A258" s="64" t="s">
        <v>772</v>
      </c>
      <c r="B258" s="140" t="s">
        <v>372</v>
      </c>
      <c r="C258" s="141"/>
      <c r="D258" s="141"/>
      <c r="E258" s="141"/>
      <c r="F258" s="141"/>
      <c r="G258" s="65" t="s">
        <v>731</v>
      </c>
      <c r="H258" s="252">
        <v>445736.34</v>
      </c>
      <c r="I258" s="252">
        <v>40939.760000000002</v>
      </c>
      <c r="J258" s="252">
        <v>0</v>
      </c>
      <c r="K258" s="252">
        <v>486676.1</v>
      </c>
      <c r="L258" s="252"/>
    </row>
    <row r="259" spans="1:12" x14ac:dyDescent="0.2">
      <c r="A259" s="64" t="s">
        <v>773</v>
      </c>
      <c r="B259" s="140" t="s">
        <v>372</v>
      </c>
      <c r="C259" s="141"/>
      <c r="D259" s="141"/>
      <c r="E259" s="141"/>
      <c r="F259" s="141"/>
      <c r="G259" s="65" t="s">
        <v>757</v>
      </c>
      <c r="H259" s="252">
        <v>115874.52</v>
      </c>
      <c r="I259" s="252">
        <v>16788.23</v>
      </c>
      <c r="J259" s="252">
        <v>5545.11</v>
      </c>
      <c r="K259" s="252">
        <v>127117.64</v>
      </c>
      <c r="L259" s="252"/>
    </row>
    <row r="260" spans="1:12" x14ac:dyDescent="0.2">
      <c r="A260" s="64" t="s">
        <v>774</v>
      </c>
      <c r="B260" s="140" t="s">
        <v>372</v>
      </c>
      <c r="C260" s="141"/>
      <c r="D260" s="141"/>
      <c r="E260" s="141"/>
      <c r="F260" s="141"/>
      <c r="G260" s="65" t="s">
        <v>759</v>
      </c>
      <c r="H260" s="252">
        <v>5495</v>
      </c>
      <c r="I260" s="252">
        <v>582</v>
      </c>
      <c r="J260" s="252">
        <v>0</v>
      </c>
      <c r="K260" s="252">
        <v>6077</v>
      </c>
      <c r="L260" s="252"/>
    </row>
    <row r="261" spans="1:12" x14ac:dyDescent="0.2">
      <c r="A261" s="67" t="s">
        <v>372</v>
      </c>
      <c r="B261" s="140" t="s">
        <v>372</v>
      </c>
      <c r="C261" s="141"/>
      <c r="D261" s="141"/>
      <c r="E261" s="141"/>
      <c r="F261" s="141"/>
      <c r="G261" s="68" t="s">
        <v>372</v>
      </c>
      <c r="H261" s="253"/>
      <c r="I261" s="253"/>
      <c r="J261" s="253"/>
      <c r="K261" s="253"/>
      <c r="L261" s="253"/>
    </row>
    <row r="262" spans="1:12" x14ac:dyDescent="0.2">
      <c r="A262" s="57" t="s">
        <v>775</v>
      </c>
      <c r="B262" s="140" t="s">
        <v>372</v>
      </c>
      <c r="C262" s="141"/>
      <c r="D262" s="141"/>
      <c r="E262" s="58" t="s">
        <v>776</v>
      </c>
      <c r="F262" s="59"/>
      <c r="G262" s="59"/>
      <c r="H262" s="251">
        <v>717932.49</v>
      </c>
      <c r="I262" s="251">
        <v>142288.91</v>
      </c>
      <c r="J262" s="251">
        <v>0</v>
      </c>
      <c r="K262" s="251">
        <v>860221.4</v>
      </c>
      <c r="L262" s="251"/>
    </row>
    <row r="263" spans="1:12" x14ac:dyDescent="0.2">
      <c r="A263" s="57" t="s">
        <v>777</v>
      </c>
      <c r="B263" s="140" t="s">
        <v>372</v>
      </c>
      <c r="C263" s="141"/>
      <c r="D263" s="141"/>
      <c r="E263" s="141"/>
      <c r="F263" s="58" t="s">
        <v>715</v>
      </c>
      <c r="G263" s="59"/>
      <c r="H263" s="251">
        <v>11555.55</v>
      </c>
      <c r="I263" s="251">
        <v>611.14</v>
      </c>
      <c r="J263" s="251">
        <v>0</v>
      </c>
      <c r="K263" s="251">
        <v>12166.69</v>
      </c>
      <c r="L263" s="251">
        <f>I263-J263</f>
        <v>611.14</v>
      </c>
    </row>
    <row r="264" spans="1:12" x14ac:dyDescent="0.2">
      <c r="A264" s="64" t="s">
        <v>778</v>
      </c>
      <c r="B264" s="140" t="s">
        <v>372</v>
      </c>
      <c r="C264" s="141"/>
      <c r="D264" s="141"/>
      <c r="E264" s="141"/>
      <c r="F264" s="141"/>
      <c r="G264" s="65" t="s">
        <v>729</v>
      </c>
      <c r="H264" s="252">
        <v>74.94</v>
      </c>
      <c r="I264" s="252">
        <v>3.42</v>
      </c>
      <c r="J264" s="252">
        <v>0</v>
      </c>
      <c r="K264" s="252">
        <v>78.36</v>
      </c>
      <c r="L264" s="252"/>
    </row>
    <row r="265" spans="1:12" x14ac:dyDescent="0.2">
      <c r="A265" s="64" t="s">
        <v>779</v>
      </c>
      <c r="B265" s="140" t="s">
        <v>372</v>
      </c>
      <c r="C265" s="141"/>
      <c r="D265" s="141"/>
      <c r="E265" s="141"/>
      <c r="F265" s="141"/>
      <c r="G265" s="65" t="s">
        <v>757</v>
      </c>
      <c r="H265" s="252">
        <v>1847.54</v>
      </c>
      <c r="I265" s="252">
        <v>175.05</v>
      </c>
      <c r="J265" s="252">
        <v>0</v>
      </c>
      <c r="K265" s="252">
        <v>2022.59</v>
      </c>
      <c r="L265" s="252"/>
    </row>
    <row r="266" spans="1:12" x14ac:dyDescent="0.2">
      <c r="A266" s="64" t="s">
        <v>780</v>
      </c>
      <c r="B266" s="140" t="s">
        <v>372</v>
      </c>
      <c r="C266" s="141"/>
      <c r="D266" s="141"/>
      <c r="E266" s="141"/>
      <c r="F266" s="141"/>
      <c r="G266" s="65" t="s">
        <v>781</v>
      </c>
      <c r="H266" s="252">
        <v>9633.07</v>
      </c>
      <c r="I266" s="252">
        <v>432.67</v>
      </c>
      <c r="J266" s="252">
        <v>0</v>
      </c>
      <c r="K266" s="252">
        <v>10065.74</v>
      </c>
      <c r="L266" s="252"/>
    </row>
    <row r="267" spans="1:12" x14ac:dyDescent="0.2">
      <c r="A267" s="64"/>
      <c r="B267" s="140"/>
      <c r="C267" s="141"/>
      <c r="D267" s="141"/>
      <c r="E267" s="141"/>
      <c r="F267" s="141"/>
      <c r="G267" s="65"/>
      <c r="H267" s="252"/>
      <c r="I267" s="252"/>
      <c r="J267" s="252"/>
      <c r="K267" s="252"/>
      <c r="L267" s="252"/>
    </row>
    <row r="268" spans="1:12" x14ac:dyDescent="0.2">
      <c r="A268" s="57" t="s">
        <v>782</v>
      </c>
      <c r="B268" s="140" t="s">
        <v>372</v>
      </c>
      <c r="C268" s="141"/>
      <c r="D268" s="141"/>
      <c r="E268" s="141"/>
      <c r="F268" s="58" t="s">
        <v>733</v>
      </c>
      <c r="G268" s="59"/>
      <c r="H268" s="251">
        <v>706376.94</v>
      </c>
      <c r="I268" s="251">
        <v>141677.76999999999</v>
      </c>
      <c r="J268" s="251">
        <v>0</v>
      </c>
      <c r="K268" s="251">
        <v>848054.71</v>
      </c>
      <c r="L268" s="251">
        <f>I268-J268</f>
        <v>141677.76999999999</v>
      </c>
    </row>
    <row r="269" spans="1:12" x14ac:dyDescent="0.2">
      <c r="A269" s="64" t="s">
        <v>783</v>
      </c>
      <c r="B269" s="140" t="s">
        <v>372</v>
      </c>
      <c r="C269" s="141"/>
      <c r="D269" s="141"/>
      <c r="E269" s="141"/>
      <c r="F269" s="141"/>
      <c r="G269" s="65" t="s">
        <v>729</v>
      </c>
      <c r="H269" s="252">
        <v>6000.51</v>
      </c>
      <c r="I269" s="252">
        <v>973.56</v>
      </c>
      <c r="J269" s="252">
        <v>0</v>
      </c>
      <c r="K269" s="252">
        <v>6974.07</v>
      </c>
      <c r="L269" s="252"/>
    </row>
    <row r="270" spans="1:12" x14ac:dyDescent="0.2">
      <c r="A270" s="64" t="s">
        <v>784</v>
      </c>
      <c r="B270" s="140" t="s">
        <v>372</v>
      </c>
      <c r="C270" s="141"/>
      <c r="D270" s="141"/>
      <c r="E270" s="141"/>
      <c r="F270" s="141"/>
      <c r="G270" s="65" t="s">
        <v>757</v>
      </c>
      <c r="H270" s="252">
        <v>187060.54</v>
      </c>
      <c r="I270" s="252">
        <v>46570.91</v>
      </c>
      <c r="J270" s="252">
        <v>0</v>
      </c>
      <c r="K270" s="252">
        <v>233631.45</v>
      </c>
      <c r="L270" s="252"/>
    </row>
    <row r="271" spans="1:12" x14ac:dyDescent="0.2">
      <c r="A271" s="64" t="s">
        <v>785</v>
      </c>
      <c r="B271" s="140" t="s">
        <v>372</v>
      </c>
      <c r="C271" s="141"/>
      <c r="D271" s="141"/>
      <c r="E271" s="141"/>
      <c r="F271" s="141"/>
      <c r="G271" s="65" t="s">
        <v>781</v>
      </c>
      <c r="H271" s="252">
        <v>513315.89</v>
      </c>
      <c r="I271" s="252">
        <v>94133.3</v>
      </c>
      <c r="J271" s="252">
        <v>0</v>
      </c>
      <c r="K271" s="252">
        <v>607449.18999999994</v>
      </c>
      <c r="L271" s="252"/>
    </row>
    <row r="272" spans="1:12" x14ac:dyDescent="0.2">
      <c r="A272" s="57" t="s">
        <v>372</v>
      </c>
      <c r="B272" s="140" t="s">
        <v>372</v>
      </c>
      <c r="C272" s="141"/>
      <c r="D272" s="141"/>
      <c r="E272" s="58" t="s">
        <v>372</v>
      </c>
      <c r="F272" s="59"/>
      <c r="G272" s="59"/>
      <c r="H272" s="254"/>
      <c r="I272" s="254"/>
      <c r="J272" s="254"/>
      <c r="K272" s="254"/>
      <c r="L272" s="254"/>
    </row>
    <row r="273" spans="1:12" x14ac:dyDescent="0.2">
      <c r="A273" s="57" t="s">
        <v>786</v>
      </c>
      <c r="B273" s="140" t="s">
        <v>372</v>
      </c>
      <c r="C273" s="141"/>
      <c r="D273" s="58" t="s">
        <v>787</v>
      </c>
      <c r="E273" s="59"/>
      <c r="F273" s="59"/>
      <c r="G273" s="59"/>
      <c r="H273" s="251">
        <v>1645664.98</v>
      </c>
      <c r="I273" s="251">
        <v>151029.79999999999</v>
      </c>
      <c r="J273" s="251">
        <v>0.01</v>
      </c>
      <c r="K273" s="251">
        <v>1796694.77</v>
      </c>
      <c r="L273" s="251">
        <f>I273-J273</f>
        <v>151029.78999999998</v>
      </c>
    </row>
    <row r="274" spans="1:12" x14ac:dyDescent="0.2">
      <c r="A274" s="57" t="s">
        <v>788</v>
      </c>
      <c r="B274" s="140" t="s">
        <v>372</v>
      </c>
      <c r="C274" s="141"/>
      <c r="D274" s="141"/>
      <c r="E274" s="58" t="s">
        <v>787</v>
      </c>
      <c r="F274" s="59"/>
      <c r="G274" s="59"/>
      <c r="H274" s="251">
        <v>1645664.98</v>
      </c>
      <c r="I274" s="251">
        <v>151029.79999999999</v>
      </c>
      <c r="J274" s="251">
        <v>0.01</v>
      </c>
      <c r="K274" s="251">
        <v>1796694.77</v>
      </c>
      <c r="L274" s="251"/>
    </row>
    <row r="275" spans="1:12" x14ac:dyDescent="0.2">
      <c r="A275" s="57" t="s">
        <v>789</v>
      </c>
      <c r="B275" s="140" t="s">
        <v>372</v>
      </c>
      <c r="C275" s="141"/>
      <c r="D275" s="141"/>
      <c r="E275" s="141"/>
      <c r="F275" s="58" t="s">
        <v>787</v>
      </c>
      <c r="G275" s="59"/>
      <c r="H275" s="251">
        <v>1645664.98</v>
      </c>
      <c r="I275" s="251">
        <v>151029.79999999999</v>
      </c>
      <c r="J275" s="251">
        <v>0.01</v>
      </c>
      <c r="K275" s="251">
        <v>1796694.77</v>
      </c>
      <c r="L275" s="251"/>
    </row>
    <row r="276" spans="1:12" x14ac:dyDescent="0.2">
      <c r="A276" s="64" t="s">
        <v>790</v>
      </c>
      <c r="B276" s="140" t="s">
        <v>372</v>
      </c>
      <c r="C276" s="141"/>
      <c r="D276" s="141"/>
      <c r="E276" s="141"/>
      <c r="F276" s="141"/>
      <c r="G276" s="65" t="s">
        <v>791</v>
      </c>
      <c r="H276" s="252">
        <v>39520</v>
      </c>
      <c r="I276" s="252">
        <v>5700</v>
      </c>
      <c r="J276" s="252">
        <v>0</v>
      </c>
      <c r="K276" s="252">
        <v>45220</v>
      </c>
      <c r="L276" s="252">
        <f t="shared" ref="L276:L284" si="0">I276-J276</f>
        <v>5700</v>
      </c>
    </row>
    <row r="277" spans="1:12" x14ac:dyDescent="0.2">
      <c r="A277" s="64" t="s">
        <v>792</v>
      </c>
      <c r="B277" s="140" t="s">
        <v>372</v>
      </c>
      <c r="C277" s="141"/>
      <c r="D277" s="141"/>
      <c r="E277" s="141"/>
      <c r="F277" s="141"/>
      <c r="G277" s="65" t="s">
        <v>793</v>
      </c>
      <c r="H277" s="252">
        <v>14626.5</v>
      </c>
      <c r="I277" s="252">
        <v>1470</v>
      </c>
      <c r="J277" s="252">
        <v>0</v>
      </c>
      <c r="K277" s="252">
        <v>16096.5</v>
      </c>
      <c r="L277" s="252">
        <f t="shared" si="0"/>
        <v>1470</v>
      </c>
    </row>
    <row r="278" spans="1:12" x14ac:dyDescent="0.2">
      <c r="A278" s="64" t="s">
        <v>794</v>
      </c>
      <c r="B278" s="140" t="s">
        <v>372</v>
      </c>
      <c r="C278" s="141"/>
      <c r="D278" s="141"/>
      <c r="E278" s="141"/>
      <c r="F278" s="141"/>
      <c r="G278" s="65" t="s">
        <v>795</v>
      </c>
      <c r="H278" s="252">
        <v>19941.689999999999</v>
      </c>
      <c r="I278" s="252">
        <v>0</v>
      </c>
      <c r="J278" s="252">
        <v>0</v>
      </c>
      <c r="K278" s="252">
        <v>19941.689999999999</v>
      </c>
      <c r="L278" s="252">
        <f t="shared" si="0"/>
        <v>0</v>
      </c>
    </row>
    <row r="279" spans="1:12" x14ac:dyDescent="0.2">
      <c r="A279" s="64" t="s">
        <v>796</v>
      </c>
      <c r="B279" s="140" t="s">
        <v>372</v>
      </c>
      <c r="C279" s="141"/>
      <c r="D279" s="141"/>
      <c r="E279" s="141"/>
      <c r="F279" s="141"/>
      <c r="G279" s="65" t="s">
        <v>797</v>
      </c>
      <c r="H279" s="252">
        <v>48991.08</v>
      </c>
      <c r="I279" s="252">
        <v>20198.169999999998</v>
      </c>
      <c r="J279" s="252">
        <v>0</v>
      </c>
      <c r="K279" s="252">
        <v>69189.25</v>
      </c>
      <c r="L279" s="252">
        <f t="shared" si="0"/>
        <v>20198.169999999998</v>
      </c>
    </row>
    <row r="280" spans="1:12" x14ac:dyDescent="0.2">
      <c r="A280" s="64" t="s">
        <v>798</v>
      </c>
      <c r="B280" s="140" t="s">
        <v>372</v>
      </c>
      <c r="C280" s="141"/>
      <c r="D280" s="141"/>
      <c r="E280" s="141"/>
      <c r="F280" s="141"/>
      <c r="G280" s="65" t="s">
        <v>799</v>
      </c>
      <c r="H280" s="252">
        <v>493005.78</v>
      </c>
      <c r="I280" s="252">
        <v>42909.61</v>
      </c>
      <c r="J280" s="252">
        <v>0</v>
      </c>
      <c r="K280" s="252">
        <v>535915.39</v>
      </c>
      <c r="L280" s="252">
        <f t="shared" si="0"/>
        <v>42909.61</v>
      </c>
    </row>
    <row r="281" spans="1:12" x14ac:dyDescent="0.2">
      <c r="A281" s="64" t="s">
        <v>800</v>
      </c>
      <c r="B281" s="140" t="s">
        <v>372</v>
      </c>
      <c r="C281" s="141"/>
      <c r="D281" s="141"/>
      <c r="E281" s="141"/>
      <c r="F281" s="141"/>
      <c r="G281" s="65" t="s">
        <v>801</v>
      </c>
      <c r="H281" s="252">
        <v>339279.78</v>
      </c>
      <c r="I281" s="252">
        <v>7381.86</v>
      </c>
      <c r="J281" s="252">
        <v>0</v>
      </c>
      <c r="K281" s="252">
        <v>346661.64</v>
      </c>
      <c r="L281" s="252">
        <f t="shared" si="0"/>
        <v>7381.86</v>
      </c>
    </row>
    <row r="282" spans="1:12" x14ac:dyDescent="0.2">
      <c r="A282" s="64" t="s">
        <v>802</v>
      </c>
      <c r="B282" s="140" t="s">
        <v>372</v>
      </c>
      <c r="C282" s="141"/>
      <c r="D282" s="141"/>
      <c r="E282" s="141"/>
      <c r="F282" s="141"/>
      <c r="G282" s="65" t="s">
        <v>803</v>
      </c>
      <c r="H282" s="252">
        <v>549973.93999999994</v>
      </c>
      <c r="I282" s="252">
        <v>53125.3</v>
      </c>
      <c r="J282" s="252">
        <v>0</v>
      </c>
      <c r="K282" s="252">
        <v>603099.24</v>
      </c>
      <c r="L282" s="252">
        <f t="shared" si="0"/>
        <v>53125.3</v>
      </c>
    </row>
    <row r="283" spans="1:12" x14ac:dyDescent="0.2">
      <c r="A283" s="64" t="s">
        <v>804</v>
      </c>
      <c r="B283" s="140" t="s">
        <v>372</v>
      </c>
      <c r="C283" s="141"/>
      <c r="D283" s="141"/>
      <c r="E283" s="141"/>
      <c r="F283" s="141"/>
      <c r="G283" s="65" t="s">
        <v>805</v>
      </c>
      <c r="H283" s="252">
        <v>65783.570000000007</v>
      </c>
      <c r="I283" s="252">
        <v>5426.59</v>
      </c>
      <c r="J283" s="252">
        <v>0</v>
      </c>
      <c r="K283" s="252">
        <v>71210.16</v>
      </c>
      <c r="L283" s="252">
        <f t="shared" si="0"/>
        <v>5426.59</v>
      </c>
    </row>
    <row r="284" spans="1:12" x14ac:dyDescent="0.2">
      <c r="A284" s="64" t="s">
        <v>806</v>
      </c>
      <c r="B284" s="140" t="s">
        <v>372</v>
      </c>
      <c r="C284" s="141"/>
      <c r="D284" s="141"/>
      <c r="E284" s="141"/>
      <c r="F284" s="141"/>
      <c r="G284" s="65" t="s">
        <v>807</v>
      </c>
      <c r="H284" s="252">
        <v>74542.64</v>
      </c>
      <c r="I284" s="252">
        <v>14818.27</v>
      </c>
      <c r="J284" s="252">
        <v>0.01</v>
      </c>
      <c r="K284" s="252">
        <v>89360.9</v>
      </c>
      <c r="L284" s="252">
        <f t="shared" si="0"/>
        <v>14818.26</v>
      </c>
    </row>
    <row r="285" spans="1:12" x14ac:dyDescent="0.2">
      <c r="A285" s="67" t="s">
        <v>372</v>
      </c>
      <c r="B285" s="140" t="s">
        <v>372</v>
      </c>
      <c r="C285" s="141"/>
      <c r="D285" s="141"/>
      <c r="E285" s="141"/>
      <c r="F285" s="141"/>
      <c r="G285" s="68" t="s">
        <v>372</v>
      </c>
      <c r="H285" s="253"/>
      <c r="I285" s="253"/>
      <c r="J285" s="253"/>
      <c r="K285" s="253"/>
      <c r="L285" s="253"/>
    </row>
    <row r="286" spans="1:12" x14ac:dyDescent="0.2">
      <c r="A286" s="57" t="s">
        <v>808</v>
      </c>
      <c r="B286" s="139" t="s">
        <v>372</v>
      </c>
      <c r="C286" s="58" t="s">
        <v>809</v>
      </c>
      <c r="D286" s="59"/>
      <c r="E286" s="59"/>
      <c r="F286" s="59"/>
      <c r="G286" s="59"/>
      <c r="H286" s="251">
        <v>782667.75</v>
      </c>
      <c r="I286" s="251">
        <v>124584.88</v>
      </c>
      <c r="J286" s="251">
        <v>0</v>
      </c>
      <c r="K286" s="251">
        <v>907252.63</v>
      </c>
      <c r="L286" s="251">
        <f>I286-J286</f>
        <v>124584.88</v>
      </c>
    </row>
    <row r="287" spans="1:12" x14ac:dyDescent="0.2">
      <c r="A287" s="57" t="s">
        <v>810</v>
      </c>
      <c r="B287" s="140" t="s">
        <v>372</v>
      </c>
      <c r="C287" s="141"/>
      <c r="D287" s="58" t="s">
        <v>809</v>
      </c>
      <c r="E287" s="59"/>
      <c r="F287" s="59"/>
      <c r="G287" s="59"/>
      <c r="H287" s="251">
        <v>782667.75</v>
      </c>
      <c r="I287" s="251">
        <v>124584.88</v>
      </c>
      <c r="J287" s="251">
        <v>0</v>
      </c>
      <c r="K287" s="251">
        <v>907252.63</v>
      </c>
      <c r="L287" s="251">
        <f t="shared" ref="L287:L290" si="1">I287-J287</f>
        <v>124584.88</v>
      </c>
    </row>
    <row r="288" spans="1:12" x14ac:dyDescent="0.2">
      <c r="A288" s="57" t="s">
        <v>811</v>
      </c>
      <c r="B288" s="140" t="s">
        <v>372</v>
      </c>
      <c r="C288" s="141"/>
      <c r="D288" s="141"/>
      <c r="E288" s="58" t="s">
        <v>809</v>
      </c>
      <c r="F288" s="59"/>
      <c r="G288" s="59"/>
      <c r="H288" s="251">
        <v>782667.75</v>
      </c>
      <c r="I288" s="251">
        <v>124584.88</v>
      </c>
      <c r="J288" s="251">
        <v>0</v>
      </c>
      <c r="K288" s="251">
        <v>907252.63</v>
      </c>
      <c r="L288" s="251">
        <f t="shared" si="1"/>
        <v>124584.88</v>
      </c>
    </row>
    <row r="289" spans="1:12" x14ac:dyDescent="0.2">
      <c r="A289" s="57" t="s">
        <v>812</v>
      </c>
      <c r="B289" s="140" t="s">
        <v>372</v>
      </c>
      <c r="C289" s="141"/>
      <c r="D289" s="141"/>
      <c r="E289" s="141"/>
      <c r="F289" s="58" t="s">
        <v>813</v>
      </c>
      <c r="G289" s="59"/>
      <c r="H289" s="251">
        <v>21751.46</v>
      </c>
      <c r="I289" s="251">
        <v>1377.89</v>
      </c>
      <c r="J289" s="251">
        <v>0</v>
      </c>
      <c r="K289" s="251">
        <v>23129.35</v>
      </c>
      <c r="L289" s="251">
        <f t="shared" si="1"/>
        <v>1377.89</v>
      </c>
    </row>
    <row r="290" spans="1:12" x14ac:dyDescent="0.2">
      <c r="A290" s="64" t="s">
        <v>814</v>
      </c>
      <c r="B290" s="140" t="s">
        <v>372</v>
      </c>
      <c r="C290" s="141"/>
      <c r="D290" s="141"/>
      <c r="E290" s="141"/>
      <c r="F290" s="141"/>
      <c r="G290" s="65" t="s">
        <v>815</v>
      </c>
      <c r="H290" s="252">
        <v>21751.46</v>
      </c>
      <c r="I290" s="252">
        <v>1377.89</v>
      </c>
      <c r="J290" s="252">
        <v>0</v>
      </c>
      <c r="K290" s="252">
        <v>23129.35</v>
      </c>
      <c r="L290" s="252">
        <f t="shared" si="1"/>
        <v>1377.89</v>
      </c>
    </row>
    <row r="291" spans="1:12" x14ac:dyDescent="0.2">
      <c r="A291" s="67" t="s">
        <v>372</v>
      </c>
      <c r="B291" s="140" t="s">
        <v>372</v>
      </c>
      <c r="C291" s="141"/>
      <c r="D291" s="141"/>
      <c r="E291" s="141"/>
      <c r="F291" s="141"/>
      <c r="G291" s="68" t="s">
        <v>372</v>
      </c>
      <c r="H291" s="253"/>
      <c r="I291" s="253"/>
      <c r="J291" s="253"/>
      <c r="K291" s="253"/>
      <c r="L291" s="253"/>
    </row>
    <row r="292" spans="1:12" x14ac:dyDescent="0.2">
      <c r="A292" s="57" t="s">
        <v>816</v>
      </c>
      <c r="B292" s="140" t="s">
        <v>372</v>
      </c>
      <c r="C292" s="141"/>
      <c r="D292" s="141"/>
      <c r="E292" s="141"/>
      <c r="F292" s="58" t="s">
        <v>817</v>
      </c>
      <c r="G292" s="59"/>
      <c r="H292" s="251">
        <v>470841.28</v>
      </c>
      <c r="I292" s="251">
        <v>58337.45</v>
      </c>
      <c r="J292" s="251">
        <v>0</v>
      </c>
      <c r="K292" s="251">
        <v>529178.73</v>
      </c>
      <c r="L292" s="251">
        <f>I292-J292</f>
        <v>58337.45</v>
      </c>
    </row>
    <row r="293" spans="1:12" x14ac:dyDescent="0.2">
      <c r="A293" s="64" t="s">
        <v>818</v>
      </c>
      <c r="B293" s="140" t="s">
        <v>372</v>
      </c>
      <c r="C293" s="141"/>
      <c r="D293" s="141"/>
      <c r="E293" s="141"/>
      <c r="F293" s="141"/>
      <c r="G293" s="65" t="s">
        <v>819</v>
      </c>
      <c r="H293" s="252">
        <v>176750.17</v>
      </c>
      <c r="I293" s="252">
        <v>27271.85</v>
      </c>
      <c r="J293" s="252">
        <v>0</v>
      </c>
      <c r="K293" s="252">
        <v>204022.02</v>
      </c>
      <c r="L293" s="252">
        <f t="shared" ref="L293:L296" si="2">I293-J293</f>
        <v>27271.85</v>
      </c>
    </row>
    <row r="294" spans="1:12" x14ac:dyDescent="0.2">
      <c r="A294" s="64" t="s">
        <v>820</v>
      </c>
      <c r="B294" s="140" t="s">
        <v>372</v>
      </c>
      <c r="C294" s="141"/>
      <c r="D294" s="141"/>
      <c r="E294" s="141"/>
      <c r="F294" s="141"/>
      <c r="G294" s="65" t="s">
        <v>821</v>
      </c>
      <c r="H294" s="252">
        <v>44895.65</v>
      </c>
      <c r="I294" s="252">
        <v>2599.5</v>
      </c>
      <c r="J294" s="252">
        <v>0</v>
      </c>
      <c r="K294" s="252">
        <v>47495.15</v>
      </c>
      <c r="L294" s="252">
        <f t="shared" si="2"/>
        <v>2599.5</v>
      </c>
    </row>
    <row r="295" spans="1:12" x14ac:dyDescent="0.2">
      <c r="A295" s="64" t="s">
        <v>822</v>
      </c>
      <c r="B295" s="140" t="s">
        <v>372</v>
      </c>
      <c r="C295" s="141"/>
      <c r="D295" s="141"/>
      <c r="E295" s="141"/>
      <c r="F295" s="141"/>
      <c r="G295" s="65" t="s">
        <v>823</v>
      </c>
      <c r="H295" s="252">
        <v>199370.73</v>
      </c>
      <c r="I295" s="252">
        <v>23912.26</v>
      </c>
      <c r="J295" s="252">
        <v>0</v>
      </c>
      <c r="K295" s="252">
        <v>223282.99</v>
      </c>
      <c r="L295" s="252">
        <f t="shared" si="2"/>
        <v>23912.26</v>
      </c>
    </row>
    <row r="296" spans="1:12" x14ac:dyDescent="0.2">
      <c r="A296" s="64" t="s">
        <v>824</v>
      </c>
      <c r="B296" s="140" t="s">
        <v>372</v>
      </c>
      <c r="C296" s="141"/>
      <c r="D296" s="141"/>
      <c r="E296" s="141"/>
      <c r="F296" s="141"/>
      <c r="G296" s="65" t="s">
        <v>825</v>
      </c>
      <c r="H296" s="252">
        <v>49824.73</v>
      </c>
      <c r="I296" s="252">
        <v>4553.84</v>
      </c>
      <c r="J296" s="252">
        <v>0</v>
      </c>
      <c r="K296" s="252">
        <v>54378.57</v>
      </c>
      <c r="L296" s="252">
        <f t="shared" si="2"/>
        <v>4553.84</v>
      </c>
    </row>
    <row r="297" spans="1:12" x14ac:dyDescent="0.2">
      <c r="A297" s="67" t="s">
        <v>372</v>
      </c>
      <c r="B297" s="140" t="s">
        <v>372</v>
      </c>
      <c r="C297" s="141"/>
      <c r="D297" s="141"/>
      <c r="E297" s="141"/>
      <c r="F297" s="141"/>
      <c r="G297" s="68" t="s">
        <v>372</v>
      </c>
      <c r="H297" s="253"/>
      <c r="I297" s="253"/>
      <c r="J297" s="253"/>
      <c r="K297" s="253"/>
      <c r="L297" s="253"/>
    </row>
    <row r="298" spans="1:12" x14ac:dyDescent="0.2">
      <c r="A298" s="57" t="s">
        <v>826</v>
      </c>
      <c r="B298" s="140" t="s">
        <v>372</v>
      </c>
      <c r="C298" s="141"/>
      <c r="D298" s="141"/>
      <c r="E298" s="141"/>
      <c r="F298" s="58" t="s">
        <v>827</v>
      </c>
      <c r="G298" s="59"/>
      <c r="H298" s="251">
        <v>9587.1</v>
      </c>
      <c r="I298" s="251">
        <v>5094.8599999999997</v>
      </c>
      <c r="J298" s="251">
        <v>0</v>
      </c>
      <c r="K298" s="251">
        <v>14681.96</v>
      </c>
      <c r="L298" s="251">
        <f>I298-J298</f>
        <v>5094.8599999999997</v>
      </c>
    </row>
    <row r="299" spans="1:12" x14ac:dyDescent="0.2">
      <c r="A299" s="64" t="s">
        <v>828</v>
      </c>
      <c r="B299" s="140" t="s">
        <v>372</v>
      </c>
      <c r="C299" s="141"/>
      <c r="D299" s="141"/>
      <c r="E299" s="141"/>
      <c r="F299" s="141"/>
      <c r="G299" s="65" t="s">
        <v>829</v>
      </c>
      <c r="H299" s="252">
        <v>1605.4</v>
      </c>
      <c r="I299" s="252">
        <v>3417.86</v>
      </c>
      <c r="J299" s="252">
        <v>0</v>
      </c>
      <c r="K299" s="252">
        <v>5023.26</v>
      </c>
      <c r="L299" s="252">
        <f t="shared" ref="L299:L300" si="3">I299-J299</f>
        <v>3417.86</v>
      </c>
    </row>
    <row r="300" spans="1:12" x14ac:dyDescent="0.2">
      <c r="A300" s="64" t="s">
        <v>830</v>
      </c>
      <c r="B300" s="140" t="s">
        <v>372</v>
      </c>
      <c r="C300" s="141"/>
      <c r="D300" s="141"/>
      <c r="E300" s="141"/>
      <c r="F300" s="141"/>
      <c r="G300" s="65" t="s">
        <v>831</v>
      </c>
      <c r="H300" s="252">
        <v>7981.7</v>
      </c>
      <c r="I300" s="252">
        <v>1677</v>
      </c>
      <c r="J300" s="252">
        <v>0</v>
      </c>
      <c r="K300" s="252">
        <v>9658.7000000000007</v>
      </c>
      <c r="L300" s="252">
        <f t="shared" si="3"/>
        <v>1677</v>
      </c>
    </row>
    <row r="301" spans="1:12" x14ac:dyDescent="0.2">
      <c r="A301" s="67" t="s">
        <v>372</v>
      </c>
      <c r="B301" s="140" t="s">
        <v>372</v>
      </c>
      <c r="C301" s="141"/>
      <c r="D301" s="141"/>
      <c r="E301" s="141"/>
      <c r="F301" s="141"/>
      <c r="G301" s="68" t="s">
        <v>372</v>
      </c>
      <c r="H301" s="253"/>
      <c r="I301" s="253"/>
      <c r="J301" s="253"/>
      <c r="K301" s="253"/>
      <c r="L301" s="253"/>
    </row>
    <row r="302" spans="1:12" x14ac:dyDescent="0.2">
      <c r="A302" s="57" t="s">
        <v>832</v>
      </c>
      <c r="B302" s="140" t="s">
        <v>372</v>
      </c>
      <c r="C302" s="141"/>
      <c r="D302" s="141"/>
      <c r="E302" s="141"/>
      <c r="F302" s="58" t="s">
        <v>833</v>
      </c>
      <c r="G302" s="59"/>
      <c r="H302" s="251">
        <v>71.599999999999994</v>
      </c>
      <c r="I302" s="251">
        <v>2478.4899999999998</v>
      </c>
      <c r="J302" s="251">
        <v>0</v>
      </c>
      <c r="K302" s="251">
        <v>2550.09</v>
      </c>
      <c r="L302" s="251">
        <f>I302-J302</f>
        <v>2478.4899999999998</v>
      </c>
    </row>
    <row r="303" spans="1:12" x14ac:dyDescent="0.2">
      <c r="A303" s="64" t="s">
        <v>834</v>
      </c>
      <c r="B303" s="140" t="s">
        <v>372</v>
      </c>
      <c r="C303" s="141"/>
      <c r="D303" s="141"/>
      <c r="E303" s="141"/>
      <c r="F303" s="141"/>
      <c r="G303" s="65" t="s">
        <v>835</v>
      </c>
      <c r="H303" s="252">
        <v>0</v>
      </c>
      <c r="I303" s="252">
        <v>128.52000000000001</v>
      </c>
      <c r="J303" s="252">
        <v>0</v>
      </c>
      <c r="K303" s="252">
        <v>128.52000000000001</v>
      </c>
      <c r="L303" s="252">
        <f t="shared" ref="L303:L305" si="4">I303-J303</f>
        <v>128.52000000000001</v>
      </c>
    </row>
    <row r="304" spans="1:12" x14ac:dyDescent="0.2">
      <c r="A304" s="64" t="s">
        <v>836</v>
      </c>
      <c r="B304" s="140" t="s">
        <v>372</v>
      </c>
      <c r="C304" s="141"/>
      <c r="D304" s="141"/>
      <c r="E304" s="141"/>
      <c r="F304" s="141"/>
      <c r="G304" s="65" t="s">
        <v>837</v>
      </c>
      <c r="H304" s="252">
        <v>0</v>
      </c>
      <c r="I304" s="252">
        <v>2349.9699999999998</v>
      </c>
      <c r="J304" s="252">
        <v>0</v>
      </c>
      <c r="K304" s="252">
        <v>2349.9699999999998</v>
      </c>
      <c r="L304" s="252">
        <f t="shared" si="4"/>
        <v>2349.9699999999998</v>
      </c>
    </row>
    <row r="305" spans="1:12" x14ac:dyDescent="0.2">
      <c r="A305" s="64" t="s">
        <v>838</v>
      </c>
      <c r="B305" s="140" t="s">
        <v>372</v>
      </c>
      <c r="C305" s="141"/>
      <c r="D305" s="141"/>
      <c r="E305" s="141"/>
      <c r="F305" s="141"/>
      <c r="G305" s="65" t="s">
        <v>839</v>
      </c>
      <c r="H305" s="252">
        <v>71.599999999999994</v>
      </c>
      <c r="I305" s="252">
        <v>0</v>
      </c>
      <c r="J305" s="252">
        <v>0</v>
      </c>
      <c r="K305" s="252">
        <v>71.599999999999994</v>
      </c>
      <c r="L305" s="252">
        <f t="shared" si="4"/>
        <v>0</v>
      </c>
    </row>
    <row r="306" spans="1:12" x14ac:dyDescent="0.2">
      <c r="A306" s="67" t="s">
        <v>372</v>
      </c>
      <c r="B306" s="140" t="s">
        <v>372</v>
      </c>
      <c r="C306" s="141"/>
      <c r="D306" s="141"/>
      <c r="E306" s="141"/>
      <c r="F306" s="141"/>
      <c r="G306" s="68" t="s">
        <v>372</v>
      </c>
      <c r="H306" s="253"/>
      <c r="I306" s="253"/>
      <c r="J306" s="253"/>
      <c r="K306" s="253"/>
      <c r="L306" s="253"/>
    </row>
    <row r="307" spans="1:12" x14ac:dyDescent="0.2">
      <c r="A307" s="57" t="s">
        <v>840</v>
      </c>
      <c r="B307" s="140" t="s">
        <v>372</v>
      </c>
      <c r="C307" s="141"/>
      <c r="D307" s="141"/>
      <c r="E307" s="141"/>
      <c r="F307" s="58" t="s">
        <v>841</v>
      </c>
      <c r="G307" s="59"/>
      <c r="H307" s="251">
        <v>103583.51</v>
      </c>
      <c r="I307" s="251">
        <v>32945.339999999997</v>
      </c>
      <c r="J307" s="251">
        <v>0</v>
      </c>
      <c r="K307" s="251">
        <v>136528.85</v>
      </c>
      <c r="L307" s="251">
        <f t="shared" ref="L307:L313" si="5">I307-J307</f>
        <v>32945.339999999997</v>
      </c>
    </row>
    <row r="308" spans="1:12" x14ac:dyDescent="0.2">
      <c r="A308" s="64" t="s">
        <v>842</v>
      </c>
      <c r="B308" s="140" t="s">
        <v>372</v>
      </c>
      <c r="C308" s="141"/>
      <c r="D308" s="141"/>
      <c r="E308" s="141"/>
      <c r="F308" s="141"/>
      <c r="G308" s="65" t="s">
        <v>843</v>
      </c>
      <c r="H308" s="252">
        <v>50256.04</v>
      </c>
      <c r="I308" s="252">
        <v>22998.240000000002</v>
      </c>
      <c r="J308" s="252">
        <v>0</v>
      </c>
      <c r="K308" s="252">
        <v>73254.28</v>
      </c>
      <c r="L308" s="252">
        <f t="shared" si="5"/>
        <v>22998.240000000002</v>
      </c>
    </row>
    <row r="309" spans="1:12" x14ac:dyDescent="0.2">
      <c r="A309" s="64" t="s">
        <v>844</v>
      </c>
      <c r="B309" s="140" t="s">
        <v>372</v>
      </c>
      <c r="C309" s="141"/>
      <c r="D309" s="141"/>
      <c r="E309" s="141"/>
      <c r="F309" s="141"/>
      <c r="G309" s="65" t="s">
        <v>845</v>
      </c>
      <c r="H309" s="252">
        <v>27799.11</v>
      </c>
      <c r="I309" s="252">
        <v>7202.65</v>
      </c>
      <c r="J309" s="252">
        <v>0</v>
      </c>
      <c r="K309" s="252">
        <v>35001.760000000002</v>
      </c>
      <c r="L309" s="252">
        <f t="shared" si="5"/>
        <v>7202.65</v>
      </c>
    </row>
    <row r="310" spans="1:12" x14ac:dyDescent="0.2">
      <c r="A310" s="64" t="s">
        <v>846</v>
      </c>
      <c r="B310" s="140" t="s">
        <v>372</v>
      </c>
      <c r="C310" s="141"/>
      <c r="D310" s="141"/>
      <c r="E310" s="141"/>
      <c r="F310" s="141"/>
      <c r="G310" s="65" t="s">
        <v>847</v>
      </c>
      <c r="H310" s="252">
        <v>6714.9</v>
      </c>
      <c r="I310" s="252">
        <v>0</v>
      </c>
      <c r="J310" s="252">
        <v>0</v>
      </c>
      <c r="K310" s="252">
        <v>6714.9</v>
      </c>
      <c r="L310" s="252">
        <f t="shared" si="5"/>
        <v>0</v>
      </c>
    </row>
    <row r="311" spans="1:12" x14ac:dyDescent="0.2">
      <c r="A311" s="64" t="s">
        <v>848</v>
      </c>
      <c r="B311" s="140" t="s">
        <v>372</v>
      </c>
      <c r="C311" s="141"/>
      <c r="D311" s="141"/>
      <c r="E311" s="141"/>
      <c r="F311" s="141"/>
      <c r="G311" s="65" t="s">
        <v>849</v>
      </c>
      <c r="H311" s="252">
        <v>1475.2</v>
      </c>
      <c r="I311" s="252">
        <v>24</v>
      </c>
      <c r="J311" s="252">
        <v>0</v>
      </c>
      <c r="K311" s="252">
        <v>1499.2</v>
      </c>
      <c r="L311" s="252">
        <f t="shared" si="5"/>
        <v>24</v>
      </c>
    </row>
    <row r="312" spans="1:12" x14ac:dyDescent="0.2">
      <c r="A312" s="64" t="s">
        <v>850</v>
      </c>
      <c r="B312" s="140" t="s">
        <v>372</v>
      </c>
      <c r="C312" s="141"/>
      <c r="D312" s="141"/>
      <c r="E312" s="141"/>
      <c r="F312" s="141"/>
      <c r="G312" s="65" t="s">
        <v>851</v>
      </c>
      <c r="H312" s="252">
        <v>13989.2</v>
      </c>
      <c r="I312" s="252">
        <v>2360.4499999999998</v>
      </c>
      <c r="J312" s="252">
        <v>0</v>
      </c>
      <c r="K312" s="252">
        <v>16349.65</v>
      </c>
      <c r="L312" s="252">
        <f t="shared" si="5"/>
        <v>2360.4499999999998</v>
      </c>
    </row>
    <row r="313" spans="1:12" x14ac:dyDescent="0.2">
      <c r="A313" s="64" t="s">
        <v>852</v>
      </c>
      <c r="B313" s="140" t="s">
        <v>372</v>
      </c>
      <c r="C313" s="141"/>
      <c r="D313" s="141"/>
      <c r="E313" s="141"/>
      <c r="F313" s="141"/>
      <c r="G313" s="65" t="s">
        <v>805</v>
      </c>
      <c r="H313" s="252">
        <v>3349.06</v>
      </c>
      <c r="I313" s="252">
        <v>360</v>
      </c>
      <c r="J313" s="252">
        <v>0</v>
      </c>
      <c r="K313" s="252">
        <v>3709.06</v>
      </c>
      <c r="L313" s="252">
        <f t="shared" si="5"/>
        <v>360</v>
      </c>
    </row>
    <row r="314" spans="1:12" x14ac:dyDescent="0.2">
      <c r="A314" s="67" t="s">
        <v>372</v>
      </c>
      <c r="B314" s="140" t="s">
        <v>372</v>
      </c>
      <c r="C314" s="141"/>
      <c r="D314" s="141"/>
      <c r="E314" s="141"/>
      <c r="F314" s="141"/>
      <c r="G314" s="68" t="s">
        <v>372</v>
      </c>
      <c r="H314" s="253"/>
      <c r="I314" s="253"/>
      <c r="J314" s="253"/>
      <c r="K314" s="253"/>
      <c r="L314" s="253"/>
    </row>
    <row r="315" spans="1:12" x14ac:dyDescent="0.2">
      <c r="A315" s="57" t="s">
        <v>853</v>
      </c>
      <c r="B315" s="140" t="s">
        <v>372</v>
      </c>
      <c r="C315" s="141"/>
      <c r="D315" s="141"/>
      <c r="E315" s="141"/>
      <c r="F315" s="58" t="s">
        <v>854</v>
      </c>
      <c r="G315" s="59"/>
      <c r="H315" s="251">
        <v>115672.29</v>
      </c>
      <c r="I315" s="251">
        <v>7566.26</v>
      </c>
      <c r="J315" s="251">
        <v>0</v>
      </c>
      <c r="K315" s="251">
        <v>123238.55</v>
      </c>
      <c r="L315" s="251">
        <f t="shared" ref="L315:L321" si="6">I315-J315</f>
        <v>7566.26</v>
      </c>
    </row>
    <row r="316" spans="1:12" x14ac:dyDescent="0.2">
      <c r="A316" s="64" t="s">
        <v>855</v>
      </c>
      <c r="B316" s="140" t="s">
        <v>372</v>
      </c>
      <c r="C316" s="141"/>
      <c r="D316" s="141"/>
      <c r="E316" s="141"/>
      <c r="F316" s="141"/>
      <c r="G316" s="65" t="s">
        <v>643</v>
      </c>
      <c r="H316" s="252">
        <v>17688.95</v>
      </c>
      <c r="I316" s="252">
        <v>3907.78</v>
      </c>
      <c r="J316" s="252">
        <v>0</v>
      </c>
      <c r="K316" s="252">
        <v>21596.73</v>
      </c>
      <c r="L316" s="252">
        <f t="shared" si="6"/>
        <v>3907.78</v>
      </c>
    </row>
    <row r="317" spans="1:12" x14ac:dyDescent="0.2">
      <c r="A317" s="64" t="s">
        <v>856</v>
      </c>
      <c r="B317" s="140" t="s">
        <v>372</v>
      </c>
      <c r="C317" s="141"/>
      <c r="D317" s="141"/>
      <c r="E317" s="141"/>
      <c r="F317" s="141"/>
      <c r="G317" s="65" t="s">
        <v>857</v>
      </c>
      <c r="H317" s="252">
        <v>367.16</v>
      </c>
      <c r="I317" s="252">
        <v>0</v>
      </c>
      <c r="J317" s="252">
        <v>0</v>
      </c>
      <c r="K317" s="252">
        <v>367.16</v>
      </c>
      <c r="L317" s="252">
        <f t="shared" si="6"/>
        <v>0</v>
      </c>
    </row>
    <row r="318" spans="1:12" x14ac:dyDescent="0.2">
      <c r="A318" s="64" t="s">
        <v>858</v>
      </c>
      <c r="B318" s="140" t="s">
        <v>372</v>
      </c>
      <c r="C318" s="141"/>
      <c r="D318" s="141"/>
      <c r="E318" s="141"/>
      <c r="F318" s="141"/>
      <c r="G318" s="65" t="s">
        <v>859</v>
      </c>
      <c r="H318" s="252">
        <v>14112.6</v>
      </c>
      <c r="I318" s="252">
        <v>2231.92</v>
      </c>
      <c r="J318" s="252">
        <v>0</v>
      </c>
      <c r="K318" s="252">
        <v>16344.52</v>
      </c>
      <c r="L318" s="252">
        <f t="shared" si="6"/>
        <v>2231.92</v>
      </c>
    </row>
    <row r="319" spans="1:12" x14ac:dyDescent="0.2">
      <c r="A319" s="64" t="s">
        <v>860</v>
      </c>
      <c r="B319" s="140" t="s">
        <v>372</v>
      </c>
      <c r="C319" s="141"/>
      <c r="D319" s="141"/>
      <c r="E319" s="141"/>
      <c r="F319" s="141"/>
      <c r="G319" s="65" t="s">
        <v>861</v>
      </c>
      <c r="H319" s="252">
        <v>77627.8</v>
      </c>
      <c r="I319" s="252">
        <v>1407.16</v>
      </c>
      <c r="J319" s="252">
        <v>0</v>
      </c>
      <c r="K319" s="252">
        <v>79034.960000000006</v>
      </c>
      <c r="L319" s="252">
        <f t="shared" si="6"/>
        <v>1407.16</v>
      </c>
    </row>
    <row r="320" spans="1:12" x14ac:dyDescent="0.2">
      <c r="A320" s="64" t="s">
        <v>862</v>
      </c>
      <c r="B320" s="140" t="s">
        <v>372</v>
      </c>
      <c r="C320" s="141"/>
      <c r="D320" s="141"/>
      <c r="E320" s="141"/>
      <c r="F320" s="141"/>
      <c r="G320" s="65" t="s">
        <v>863</v>
      </c>
      <c r="H320" s="252">
        <v>5820.46</v>
      </c>
      <c r="I320" s="252">
        <v>19.399999999999999</v>
      </c>
      <c r="J320" s="252">
        <v>0</v>
      </c>
      <c r="K320" s="252">
        <v>5839.86</v>
      </c>
      <c r="L320" s="252">
        <f t="shared" si="6"/>
        <v>19.399999999999999</v>
      </c>
    </row>
    <row r="321" spans="1:12" x14ac:dyDescent="0.2">
      <c r="A321" s="64" t="s">
        <v>864</v>
      </c>
      <c r="B321" s="140" t="s">
        <v>372</v>
      </c>
      <c r="C321" s="141"/>
      <c r="D321" s="141"/>
      <c r="E321" s="141"/>
      <c r="F321" s="141"/>
      <c r="G321" s="65" t="s">
        <v>865</v>
      </c>
      <c r="H321" s="252">
        <v>55.32</v>
      </c>
      <c r="I321" s="252">
        <v>0</v>
      </c>
      <c r="J321" s="252">
        <v>0</v>
      </c>
      <c r="K321" s="252">
        <v>55.32</v>
      </c>
      <c r="L321" s="252">
        <f t="shared" si="6"/>
        <v>0</v>
      </c>
    </row>
    <row r="322" spans="1:12" x14ac:dyDescent="0.2">
      <c r="A322" s="67" t="s">
        <v>372</v>
      </c>
      <c r="B322" s="140" t="s">
        <v>372</v>
      </c>
      <c r="C322" s="141"/>
      <c r="D322" s="141"/>
      <c r="E322" s="141"/>
      <c r="F322" s="141"/>
      <c r="G322" s="68" t="s">
        <v>372</v>
      </c>
      <c r="H322" s="253"/>
      <c r="I322" s="253"/>
      <c r="J322" s="253"/>
      <c r="K322" s="253"/>
      <c r="L322" s="253"/>
    </row>
    <row r="323" spans="1:12" x14ac:dyDescent="0.2">
      <c r="A323" s="57" t="s">
        <v>866</v>
      </c>
      <c r="B323" s="140" t="s">
        <v>372</v>
      </c>
      <c r="C323" s="141"/>
      <c r="D323" s="141"/>
      <c r="E323" s="141"/>
      <c r="F323" s="58" t="s">
        <v>867</v>
      </c>
      <c r="G323" s="59"/>
      <c r="H323" s="251">
        <v>58084.71</v>
      </c>
      <c r="I323" s="251">
        <v>15110.59</v>
      </c>
      <c r="J323" s="251">
        <v>0</v>
      </c>
      <c r="K323" s="251">
        <v>73195.3</v>
      </c>
      <c r="L323" s="251">
        <f t="shared" ref="L323:L338" si="7">I323-J323</f>
        <v>15110.59</v>
      </c>
    </row>
    <row r="324" spans="1:12" x14ac:dyDescent="0.2">
      <c r="A324" s="64" t="s">
        <v>868</v>
      </c>
      <c r="B324" s="140" t="s">
        <v>372</v>
      </c>
      <c r="C324" s="141"/>
      <c r="D324" s="141"/>
      <c r="E324" s="141"/>
      <c r="F324" s="141"/>
      <c r="G324" s="65" t="s">
        <v>869</v>
      </c>
      <c r="H324" s="252">
        <v>275.81</v>
      </c>
      <c r="I324" s="252">
        <v>0</v>
      </c>
      <c r="J324" s="252">
        <v>0</v>
      </c>
      <c r="K324" s="252">
        <v>275.81</v>
      </c>
      <c r="L324" s="252">
        <f t="shared" si="7"/>
        <v>0</v>
      </c>
    </row>
    <row r="325" spans="1:12" x14ac:dyDescent="0.2">
      <c r="A325" s="64" t="s">
        <v>870</v>
      </c>
      <c r="B325" s="140" t="s">
        <v>372</v>
      </c>
      <c r="C325" s="141"/>
      <c r="D325" s="141"/>
      <c r="E325" s="141"/>
      <c r="F325" s="141"/>
      <c r="G325" s="65" t="s">
        <v>871</v>
      </c>
      <c r="H325" s="252">
        <v>2874.86</v>
      </c>
      <c r="I325" s="252">
        <v>315.88</v>
      </c>
      <c r="J325" s="252">
        <v>0</v>
      </c>
      <c r="K325" s="252">
        <v>3190.74</v>
      </c>
      <c r="L325" s="252">
        <f t="shared" si="7"/>
        <v>315.88</v>
      </c>
    </row>
    <row r="326" spans="1:12" x14ac:dyDescent="0.2">
      <c r="A326" s="64" t="s">
        <v>872</v>
      </c>
      <c r="B326" s="140" t="s">
        <v>372</v>
      </c>
      <c r="C326" s="141"/>
      <c r="D326" s="141"/>
      <c r="E326" s="141"/>
      <c r="F326" s="141"/>
      <c r="G326" s="65" t="s">
        <v>873</v>
      </c>
      <c r="H326" s="252">
        <v>3004.76</v>
      </c>
      <c r="I326" s="252">
        <v>391.65</v>
      </c>
      <c r="J326" s="252">
        <v>0</v>
      </c>
      <c r="K326" s="252">
        <v>3396.41</v>
      </c>
      <c r="L326" s="252">
        <f t="shared" si="7"/>
        <v>391.65</v>
      </c>
    </row>
    <row r="327" spans="1:12" x14ac:dyDescent="0.2">
      <c r="A327" s="64" t="s">
        <v>874</v>
      </c>
      <c r="B327" s="140" t="s">
        <v>372</v>
      </c>
      <c r="C327" s="141"/>
      <c r="D327" s="141"/>
      <c r="E327" s="141"/>
      <c r="F327" s="141"/>
      <c r="G327" s="65" t="s">
        <v>875</v>
      </c>
      <c r="H327" s="252">
        <v>5873.78</v>
      </c>
      <c r="I327" s="252">
        <v>0</v>
      </c>
      <c r="J327" s="252">
        <v>0</v>
      </c>
      <c r="K327" s="252">
        <v>5873.78</v>
      </c>
      <c r="L327" s="252">
        <f t="shared" si="7"/>
        <v>0</v>
      </c>
    </row>
    <row r="328" spans="1:12" x14ac:dyDescent="0.2">
      <c r="A328" s="64" t="s">
        <v>876</v>
      </c>
      <c r="B328" s="140" t="s">
        <v>372</v>
      </c>
      <c r="C328" s="141"/>
      <c r="D328" s="141"/>
      <c r="E328" s="141"/>
      <c r="F328" s="141"/>
      <c r="G328" s="65" t="s">
        <v>877</v>
      </c>
      <c r="H328" s="252">
        <v>443</v>
      </c>
      <c r="I328" s="252">
        <v>0</v>
      </c>
      <c r="J328" s="252">
        <v>0</v>
      </c>
      <c r="K328" s="252">
        <v>443</v>
      </c>
      <c r="L328" s="252">
        <f t="shared" si="7"/>
        <v>0</v>
      </c>
    </row>
    <row r="329" spans="1:12" x14ac:dyDescent="0.2">
      <c r="A329" s="64" t="s">
        <v>878</v>
      </c>
      <c r="B329" s="140" t="s">
        <v>372</v>
      </c>
      <c r="C329" s="141"/>
      <c r="D329" s="141"/>
      <c r="E329" s="141"/>
      <c r="F329" s="141"/>
      <c r="G329" s="65" t="s">
        <v>879</v>
      </c>
      <c r="H329" s="252">
        <v>42</v>
      </c>
      <c r="I329" s="252">
        <v>0</v>
      </c>
      <c r="J329" s="252">
        <v>0</v>
      </c>
      <c r="K329" s="252">
        <v>42</v>
      </c>
      <c r="L329" s="252">
        <f t="shared" si="7"/>
        <v>0</v>
      </c>
    </row>
    <row r="330" spans="1:12" x14ac:dyDescent="0.2">
      <c r="A330" s="64" t="s">
        <v>880</v>
      </c>
      <c r="B330" s="140" t="s">
        <v>372</v>
      </c>
      <c r="C330" s="141"/>
      <c r="D330" s="141"/>
      <c r="E330" s="141"/>
      <c r="F330" s="141"/>
      <c r="G330" s="65" t="s">
        <v>881</v>
      </c>
      <c r="H330" s="252">
        <v>46.8</v>
      </c>
      <c r="I330" s="252">
        <v>0</v>
      </c>
      <c r="J330" s="252">
        <v>0</v>
      </c>
      <c r="K330" s="252">
        <v>46.8</v>
      </c>
      <c r="L330" s="252">
        <f t="shared" si="7"/>
        <v>0</v>
      </c>
    </row>
    <row r="331" spans="1:12" x14ac:dyDescent="0.2">
      <c r="A331" s="64" t="s">
        <v>882</v>
      </c>
      <c r="B331" s="140" t="s">
        <v>372</v>
      </c>
      <c r="C331" s="141"/>
      <c r="D331" s="141"/>
      <c r="E331" s="141"/>
      <c r="F331" s="141"/>
      <c r="G331" s="65" t="s">
        <v>883</v>
      </c>
      <c r="H331" s="252">
        <v>2345.08</v>
      </c>
      <c r="I331" s="252">
        <v>0</v>
      </c>
      <c r="J331" s="252">
        <v>0</v>
      </c>
      <c r="K331" s="252">
        <v>2345.08</v>
      </c>
      <c r="L331" s="252">
        <f t="shared" si="7"/>
        <v>0</v>
      </c>
    </row>
    <row r="332" spans="1:12" x14ac:dyDescent="0.2">
      <c r="A332" s="64" t="s">
        <v>884</v>
      </c>
      <c r="B332" s="140" t="s">
        <v>372</v>
      </c>
      <c r="C332" s="141"/>
      <c r="D332" s="141"/>
      <c r="E332" s="141"/>
      <c r="F332" s="141"/>
      <c r="G332" s="65" t="s">
        <v>885</v>
      </c>
      <c r="H332" s="252">
        <v>196.9</v>
      </c>
      <c r="I332" s="252">
        <v>0</v>
      </c>
      <c r="J332" s="252">
        <v>0</v>
      </c>
      <c r="K332" s="252">
        <v>196.9</v>
      </c>
      <c r="L332" s="252">
        <f t="shared" si="7"/>
        <v>0</v>
      </c>
    </row>
    <row r="333" spans="1:12" x14ac:dyDescent="0.2">
      <c r="A333" s="64" t="s">
        <v>886</v>
      </c>
      <c r="B333" s="140" t="s">
        <v>372</v>
      </c>
      <c r="C333" s="141"/>
      <c r="D333" s="141"/>
      <c r="E333" s="141"/>
      <c r="F333" s="141"/>
      <c r="G333" s="65" t="s">
        <v>887</v>
      </c>
      <c r="H333" s="252">
        <v>4768.32</v>
      </c>
      <c r="I333" s="252">
        <v>0</v>
      </c>
      <c r="J333" s="252">
        <v>0</v>
      </c>
      <c r="K333" s="252">
        <v>4768.32</v>
      </c>
      <c r="L333" s="252">
        <f t="shared" si="7"/>
        <v>0</v>
      </c>
    </row>
    <row r="334" spans="1:12" x14ac:dyDescent="0.2">
      <c r="A334" s="64" t="s">
        <v>888</v>
      </c>
      <c r="B334" s="140" t="s">
        <v>372</v>
      </c>
      <c r="C334" s="141"/>
      <c r="D334" s="141"/>
      <c r="E334" s="141"/>
      <c r="F334" s="141"/>
      <c r="G334" s="65" t="s">
        <v>889</v>
      </c>
      <c r="H334" s="252">
        <v>4298.58</v>
      </c>
      <c r="I334" s="252">
        <v>23.8</v>
      </c>
      <c r="J334" s="252">
        <v>0</v>
      </c>
      <c r="K334" s="252">
        <v>4322.38</v>
      </c>
      <c r="L334" s="252">
        <f t="shared" si="7"/>
        <v>23.8</v>
      </c>
    </row>
    <row r="335" spans="1:12" x14ac:dyDescent="0.2">
      <c r="A335" s="64" t="s">
        <v>890</v>
      </c>
      <c r="B335" s="140" t="s">
        <v>372</v>
      </c>
      <c r="C335" s="141"/>
      <c r="D335" s="141"/>
      <c r="E335" s="141"/>
      <c r="F335" s="141"/>
      <c r="G335" s="65" t="s">
        <v>891</v>
      </c>
      <c r="H335" s="252">
        <v>1570.02</v>
      </c>
      <c r="I335" s="252">
        <v>0</v>
      </c>
      <c r="J335" s="252">
        <v>0</v>
      </c>
      <c r="K335" s="252">
        <v>1570.02</v>
      </c>
      <c r="L335" s="252">
        <f t="shared" si="7"/>
        <v>0</v>
      </c>
    </row>
    <row r="336" spans="1:12" x14ac:dyDescent="0.2">
      <c r="A336" s="64" t="s">
        <v>892</v>
      </c>
      <c r="B336" s="140" t="s">
        <v>372</v>
      </c>
      <c r="C336" s="141"/>
      <c r="D336" s="141"/>
      <c r="E336" s="141"/>
      <c r="F336" s="141"/>
      <c r="G336" s="65" t="s">
        <v>893</v>
      </c>
      <c r="H336" s="252">
        <v>2315.94</v>
      </c>
      <c r="I336" s="252">
        <v>237.96</v>
      </c>
      <c r="J336" s="252">
        <v>0</v>
      </c>
      <c r="K336" s="252">
        <v>2553.9</v>
      </c>
      <c r="L336" s="252">
        <f t="shared" si="7"/>
        <v>237.96</v>
      </c>
    </row>
    <row r="337" spans="1:12" x14ac:dyDescent="0.2">
      <c r="A337" s="64" t="s">
        <v>894</v>
      </c>
      <c r="B337" s="140" t="s">
        <v>372</v>
      </c>
      <c r="C337" s="141"/>
      <c r="D337" s="141"/>
      <c r="E337" s="141"/>
      <c r="F337" s="141"/>
      <c r="G337" s="65" t="s">
        <v>895</v>
      </c>
      <c r="H337" s="252">
        <v>7884.42</v>
      </c>
      <c r="I337" s="252">
        <v>550.41999999999996</v>
      </c>
      <c r="J337" s="252">
        <v>0</v>
      </c>
      <c r="K337" s="252">
        <v>8434.84</v>
      </c>
      <c r="L337" s="252">
        <f t="shared" si="7"/>
        <v>550.41999999999996</v>
      </c>
    </row>
    <row r="338" spans="1:12" x14ac:dyDescent="0.2">
      <c r="A338" s="64" t="s">
        <v>896</v>
      </c>
      <c r="B338" s="140" t="s">
        <v>372</v>
      </c>
      <c r="C338" s="141"/>
      <c r="D338" s="141"/>
      <c r="E338" s="141"/>
      <c r="F338" s="141"/>
      <c r="G338" s="65" t="s">
        <v>897</v>
      </c>
      <c r="H338" s="252">
        <v>22144.44</v>
      </c>
      <c r="I338" s="252">
        <v>13590.88</v>
      </c>
      <c r="J338" s="252">
        <v>0</v>
      </c>
      <c r="K338" s="252">
        <v>35735.32</v>
      </c>
      <c r="L338" s="252">
        <f t="shared" si="7"/>
        <v>13590.88</v>
      </c>
    </row>
    <row r="339" spans="1:12" x14ac:dyDescent="0.2">
      <c r="A339" s="67" t="s">
        <v>372</v>
      </c>
      <c r="B339" s="140" t="s">
        <v>372</v>
      </c>
      <c r="C339" s="141"/>
      <c r="D339" s="141"/>
      <c r="E339" s="141"/>
      <c r="F339" s="141"/>
      <c r="G339" s="68" t="s">
        <v>372</v>
      </c>
      <c r="H339" s="253"/>
      <c r="I339" s="253"/>
      <c r="J339" s="253"/>
      <c r="K339" s="253"/>
      <c r="L339" s="253"/>
    </row>
    <row r="340" spans="1:12" x14ac:dyDescent="0.2">
      <c r="A340" s="57" t="s">
        <v>898</v>
      </c>
      <c r="B340" s="140" t="s">
        <v>372</v>
      </c>
      <c r="C340" s="141"/>
      <c r="D340" s="141"/>
      <c r="E340" s="141"/>
      <c r="F340" s="58" t="s">
        <v>899</v>
      </c>
      <c r="G340" s="59"/>
      <c r="H340" s="251">
        <v>3075.8</v>
      </c>
      <c r="I340" s="251">
        <v>1674</v>
      </c>
      <c r="J340" s="251">
        <v>0</v>
      </c>
      <c r="K340" s="251">
        <v>4749.8</v>
      </c>
      <c r="L340" s="251">
        <f t="shared" ref="L340:L343" si="8">I340-J340</f>
        <v>1674</v>
      </c>
    </row>
    <row r="341" spans="1:12" x14ac:dyDescent="0.2">
      <c r="A341" s="64" t="s">
        <v>900</v>
      </c>
      <c r="B341" s="140" t="s">
        <v>372</v>
      </c>
      <c r="C341" s="141"/>
      <c r="D341" s="141"/>
      <c r="E341" s="141"/>
      <c r="F341" s="141"/>
      <c r="G341" s="65" t="s">
        <v>901</v>
      </c>
      <c r="H341" s="252">
        <v>550</v>
      </c>
      <c r="I341" s="252">
        <v>0</v>
      </c>
      <c r="J341" s="252">
        <v>0</v>
      </c>
      <c r="K341" s="252">
        <v>550</v>
      </c>
      <c r="L341" s="252">
        <f t="shared" si="8"/>
        <v>0</v>
      </c>
    </row>
    <row r="342" spans="1:12" x14ac:dyDescent="0.2">
      <c r="A342" s="64" t="s">
        <v>902</v>
      </c>
      <c r="B342" s="140" t="s">
        <v>372</v>
      </c>
      <c r="C342" s="141"/>
      <c r="D342" s="141"/>
      <c r="E342" s="141"/>
      <c r="F342" s="141"/>
      <c r="G342" s="65" t="s">
        <v>903</v>
      </c>
      <c r="H342" s="252">
        <v>1775.8</v>
      </c>
      <c r="I342" s="252">
        <v>1674</v>
      </c>
      <c r="J342" s="252">
        <v>0</v>
      </c>
      <c r="K342" s="252">
        <v>3449.8</v>
      </c>
      <c r="L342" s="252">
        <f t="shared" si="8"/>
        <v>1674</v>
      </c>
    </row>
    <row r="343" spans="1:12" x14ac:dyDescent="0.2">
      <c r="A343" s="64" t="s">
        <v>904</v>
      </c>
      <c r="B343" s="140" t="s">
        <v>372</v>
      </c>
      <c r="C343" s="141"/>
      <c r="D343" s="141"/>
      <c r="E343" s="141"/>
      <c r="F343" s="141"/>
      <c r="G343" s="65" t="s">
        <v>905</v>
      </c>
      <c r="H343" s="252">
        <v>750</v>
      </c>
      <c r="I343" s="252">
        <v>0</v>
      </c>
      <c r="J343" s="252">
        <v>0</v>
      </c>
      <c r="K343" s="252">
        <v>750</v>
      </c>
      <c r="L343" s="252">
        <f t="shared" si="8"/>
        <v>0</v>
      </c>
    </row>
    <row r="344" spans="1:12" x14ac:dyDescent="0.2">
      <c r="A344" s="67" t="s">
        <v>372</v>
      </c>
      <c r="B344" s="140" t="s">
        <v>372</v>
      </c>
      <c r="C344" s="141"/>
      <c r="D344" s="141"/>
      <c r="E344" s="141"/>
      <c r="F344" s="141"/>
      <c r="G344" s="68" t="s">
        <v>372</v>
      </c>
      <c r="H344" s="253"/>
      <c r="I344" s="253"/>
      <c r="J344" s="253"/>
      <c r="K344" s="253"/>
      <c r="L344" s="253"/>
    </row>
    <row r="345" spans="1:12" x14ac:dyDescent="0.2">
      <c r="A345" s="57" t="s">
        <v>906</v>
      </c>
      <c r="B345" s="139" t="s">
        <v>372</v>
      </c>
      <c r="C345" s="58" t="s">
        <v>907</v>
      </c>
      <c r="D345" s="59"/>
      <c r="E345" s="59"/>
      <c r="F345" s="59"/>
      <c r="G345" s="59"/>
      <c r="H345" s="251">
        <v>419879.39</v>
      </c>
      <c r="I345" s="251">
        <v>52985.49</v>
      </c>
      <c r="J345" s="251">
        <v>0</v>
      </c>
      <c r="K345" s="251">
        <v>472864.88</v>
      </c>
      <c r="L345" s="251">
        <f>I345-J345</f>
        <v>52985.49</v>
      </c>
    </row>
    <row r="346" spans="1:12" x14ac:dyDescent="0.2">
      <c r="A346" s="57" t="s">
        <v>908</v>
      </c>
      <c r="B346" s="140" t="s">
        <v>372</v>
      </c>
      <c r="C346" s="141"/>
      <c r="D346" s="58" t="s">
        <v>907</v>
      </c>
      <c r="E346" s="59"/>
      <c r="F346" s="59"/>
      <c r="G346" s="59"/>
      <c r="H346" s="251">
        <v>419879.39</v>
      </c>
      <c r="I346" s="251">
        <v>52985.49</v>
      </c>
      <c r="J346" s="251">
        <v>0</v>
      </c>
      <c r="K346" s="251">
        <v>472864.88</v>
      </c>
      <c r="L346" s="251">
        <f t="shared" ref="L346:L347" si="9">I346-J346</f>
        <v>52985.49</v>
      </c>
    </row>
    <row r="347" spans="1:12" x14ac:dyDescent="0.2">
      <c r="A347" s="57" t="s">
        <v>909</v>
      </c>
      <c r="B347" s="140" t="s">
        <v>372</v>
      </c>
      <c r="C347" s="141"/>
      <c r="D347" s="141"/>
      <c r="E347" s="58" t="s">
        <v>907</v>
      </c>
      <c r="F347" s="59"/>
      <c r="G347" s="59"/>
      <c r="H347" s="251">
        <v>419879.39</v>
      </c>
      <c r="I347" s="251">
        <v>52985.49</v>
      </c>
      <c r="J347" s="251">
        <v>0</v>
      </c>
      <c r="K347" s="251">
        <v>472864.88</v>
      </c>
      <c r="L347" s="251">
        <f t="shared" si="9"/>
        <v>52985.49</v>
      </c>
    </row>
    <row r="348" spans="1:12" x14ac:dyDescent="0.2">
      <c r="A348" s="57" t="s">
        <v>910</v>
      </c>
      <c r="B348" s="140" t="s">
        <v>372</v>
      </c>
      <c r="C348" s="141"/>
      <c r="D348" s="141"/>
      <c r="E348" s="141"/>
      <c r="F348" s="58" t="s">
        <v>911</v>
      </c>
      <c r="G348" s="59"/>
      <c r="H348" s="251">
        <v>272112.49</v>
      </c>
      <c r="I348" s="251">
        <v>32024.95</v>
      </c>
      <c r="J348" s="251">
        <v>0</v>
      </c>
      <c r="K348" s="251">
        <v>304137.44</v>
      </c>
      <c r="L348" s="251">
        <f t="shared" ref="L348:L359" si="10">I348-J348</f>
        <v>32024.95</v>
      </c>
    </row>
    <row r="349" spans="1:12" x14ac:dyDescent="0.2">
      <c r="A349" s="64" t="s">
        <v>912</v>
      </c>
      <c r="B349" s="140" t="s">
        <v>372</v>
      </c>
      <c r="C349" s="141"/>
      <c r="D349" s="141"/>
      <c r="E349" s="141"/>
      <c r="F349" s="141"/>
      <c r="G349" s="65" t="s">
        <v>913</v>
      </c>
      <c r="H349" s="252">
        <v>113534</v>
      </c>
      <c r="I349" s="252">
        <v>9334.5</v>
      </c>
      <c r="J349" s="252">
        <v>0</v>
      </c>
      <c r="K349" s="252">
        <v>122868.5</v>
      </c>
      <c r="L349" s="252">
        <f t="shared" si="10"/>
        <v>9334.5</v>
      </c>
    </row>
    <row r="350" spans="1:12" x14ac:dyDescent="0.2">
      <c r="A350" s="64" t="s">
        <v>914</v>
      </c>
      <c r="B350" s="140" t="s">
        <v>372</v>
      </c>
      <c r="C350" s="141"/>
      <c r="D350" s="141"/>
      <c r="E350" s="141"/>
      <c r="F350" s="141"/>
      <c r="G350" s="65" t="s">
        <v>915</v>
      </c>
      <c r="H350" s="252">
        <v>3000</v>
      </c>
      <c r="I350" s="252">
        <v>0</v>
      </c>
      <c r="J350" s="252">
        <v>0</v>
      </c>
      <c r="K350" s="252">
        <v>3000</v>
      </c>
      <c r="L350" s="252">
        <f t="shared" si="10"/>
        <v>0</v>
      </c>
    </row>
    <row r="351" spans="1:12" x14ac:dyDescent="0.2">
      <c r="A351" s="64" t="s">
        <v>916</v>
      </c>
      <c r="B351" s="140" t="s">
        <v>372</v>
      </c>
      <c r="C351" s="141"/>
      <c r="D351" s="141"/>
      <c r="E351" s="141"/>
      <c r="F351" s="141"/>
      <c r="G351" s="65" t="s">
        <v>917</v>
      </c>
      <c r="H351" s="252">
        <v>6445.4</v>
      </c>
      <c r="I351" s="252">
        <v>0</v>
      </c>
      <c r="J351" s="252">
        <v>0</v>
      </c>
      <c r="K351" s="252">
        <v>6445.4</v>
      </c>
      <c r="L351" s="252">
        <f t="shared" si="10"/>
        <v>0</v>
      </c>
    </row>
    <row r="352" spans="1:12" x14ac:dyDescent="0.2">
      <c r="A352" s="64" t="s">
        <v>918</v>
      </c>
      <c r="B352" s="140" t="s">
        <v>372</v>
      </c>
      <c r="C352" s="141"/>
      <c r="D352" s="141"/>
      <c r="E352" s="141"/>
      <c r="F352" s="141"/>
      <c r="G352" s="65" t="s">
        <v>919</v>
      </c>
      <c r="H352" s="252">
        <v>34760</v>
      </c>
      <c r="I352" s="252">
        <v>3160</v>
      </c>
      <c r="J352" s="252">
        <v>0</v>
      </c>
      <c r="K352" s="252">
        <v>37920</v>
      </c>
      <c r="L352" s="252">
        <f t="shared" si="10"/>
        <v>3160</v>
      </c>
    </row>
    <row r="353" spans="1:12" x14ac:dyDescent="0.2">
      <c r="A353" s="64" t="s">
        <v>920</v>
      </c>
      <c r="B353" s="140" t="s">
        <v>372</v>
      </c>
      <c r="C353" s="141"/>
      <c r="D353" s="141"/>
      <c r="E353" s="141"/>
      <c r="F353" s="141"/>
      <c r="G353" s="65" t="s">
        <v>921</v>
      </c>
      <c r="H353" s="252">
        <v>3844.98</v>
      </c>
      <c r="I353" s="252">
        <v>59</v>
      </c>
      <c r="J353" s="252">
        <v>0</v>
      </c>
      <c r="K353" s="252">
        <v>3903.98</v>
      </c>
      <c r="L353" s="252">
        <f t="shared" si="10"/>
        <v>59</v>
      </c>
    </row>
    <row r="354" spans="1:12" x14ac:dyDescent="0.2">
      <c r="A354" s="64" t="s">
        <v>922</v>
      </c>
      <c r="B354" s="140" t="s">
        <v>372</v>
      </c>
      <c r="C354" s="141"/>
      <c r="D354" s="141"/>
      <c r="E354" s="141"/>
      <c r="F354" s="141"/>
      <c r="G354" s="65" t="s">
        <v>923</v>
      </c>
      <c r="H354" s="252">
        <v>27331.62</v>
      </c>
      <c r="I354" s="252">
        <v>2048.54</v>
      </c>
      <c r="J354" s="252">
        <v>0</v>
      </c>
      <c r="K354" s="252">
        <v>29380.16</v>
      </c>
      <c r="L354" s="252">
        <f t="shared" si="10"/>
        <v>2048.54</v>
      </c>
    </row>
    <row r="355" spans="1:12" x14ac:dyDescent="0.2">
      <c r="A355" s="64" t="s">
        <v>924</v>
      </c>
      <c r="B355" s="140" t="s">
        <v>372</v>
      </c>
      <c r="C355" s="141"/>
      <c r="D355" s="141"/>
      <c r="E355" s="141"/>
      <c r="F355" s="141"/>
      <c r="G355" s="65" t="s">
        <v>925</v>
      </c>
      <c r="H355" s="252">
        <v>1070</v>
      </c>
      <c r="I355" s="252">
        <v>0</v>
      </c>
      <c r="J355" s="252">
        <v>0</v>
      </c>
      <c r="K355" s="252">
        <v>1070</v>
      </c>
      <c r="L355" s="252">
        <f t="shared" si="10"/>
        <v>0</v>
      </c>
    </row>
    <row r="356" spans="1:12" x14ac:dyDescent="0.2">
      <c r="A356" s="64" t="s">
        <v>926</v>
      </c>
      <c r="B356" s="140" t="s">
        <v>372</v>
      </c>
      <c r="C356" s="141"/>
      <c r="D356" s="141"/>
      <c r="E356" s="141"/>
      <c r="F356" s="141"/>
      <c r="G356" s="65" t="s">
        <v>927</v>
      </c>
      <c r="H356" s="252">
        <v>42619.47</v>
      </c>
      <c r="I356" s="252">
        <v>13572.91</v>
      </c>
      <c r="J356" s="252">
        <v>0</v>
      </c>
      <c r="K356" s="252">
        <v>56192.38</v>
      </c>
      <c r="L356" s="252">
        <f t="shared" si="10"/>
        <v>13572.91</v>
      </c>
    </row>
    <row r="357" spans="1:12" x14ac:dyDescent="0.2">
      <c r="A357" s="64" t="s">
        <v>928</v>
      </c>
      <c r="B357" s="140" t="s">
        <v>372</v>
      </c>
      <c r="C357" s="141"/>
      <c r="D357" s="141"/>
      <c r="E357" s="141"/>
      <c r="F357" s="141"/>
      <c r="G357" s="65" t="s">
        <v>929</v>
      </c>
      <c r="H357" s="252">
        <v>3539</v>
      </c>
      <c r="I357" s="252">
        <v>0</v>
      </c>
      <c r="J357" s="252">
        <v>0</v>
      </c>
      <c r="K357" s="252">
        <v>3539</v>
      </c>
      <c r="L357" s="252">
        <f t="shared" si="10"/>
        <v>0</v>
      </c>
    </row>
    <row r="358" spans="1:12" x14ac:dyDescent="0.2">
      <c r="A358" s="64" t="s">
        <v>930</v>
      </c>
      <c r="B358" s="140" t="s">
        <v>372</v>
      </c>
      <c r="C358" s="141"/>
      <c r="D358" s="141"/>
      <c r="E358" s="141"/>
      <c r="F358" s="141"/>
      <c r="G358" s="65" t="s">
        <v>931</v>
      </c>
      <c r="H358" s="252">
        <v>35700</v>
      </c>
      <c r="I358" s="252">
        <v>3850</v>
      </c>
      <c r="J358" s="252">
        <v>0</v>
      </c>
      <c r="K358" s="252">
        <v>39550</v>
      </c>
      <c r="L358" s="252">
        <f t="shared" si="10"/>
        <v>3850</v>
      </c>
    </row>
    <row r="359" spans="1:12" x14ac:dyDescent="0.2">
      <c r="A359" s="64" t="s">
        <v>932</v>
      </c>
      <c r="B359" s="140" t="s">
        <v>372</v>
      </c>
      <c r="C359" s="141"/>
      <c r="D359" s="141"/>
      <c r="E359" s="141"/>
      <c r="F359" s="141"/>
      <c r="G359" s="65" t="s">
        <v>933</v>
      </c>
      <c r="H359" s="252">
        <v>268.02</v>
      </c>
      <c r="I359" s="252">
        <v>0</v>
      </c>
      <c r="J359" s="252">
        <v>0</v>
      </c>
      <c r="K359" s="252">
        <v>268.02</v>
      </c>
      <c r="L359" s="252">
        <f t="shared" si="10"/>
        <v>0</v>
      </c>
    </row>
    <row r="360" spans="1:12" x14ac:dyDescent="0.2">
      <c r="A360" s="67" t="s">
        <v>372</v>
      </c>
      <c r="B360" s="140" t="s">
        <v>372</v>
      </c>
      <c r="C360" s="141"/>
      <c r="D360" s="141"/>
      <c r="E360" s="141"/>
      <c r="F360" s="141"/>
      <c r="G360" s="68" t="s">
        <v>372</v>
      </c>
      <c r="H360" s="253"/>
      <c r="I360" s="253"/>
      <c r="J360" s="253"/>
      <c r="K360" s="253"/>
      <c r="L360" s="253"/>
    </row>
    <row r="361" spans="1:12" x14ac:dyDescent="0.2">
      <c r="A361" s="57" t="s">
        <v>934</v>
      </c>
      <c r="B361" s="140" t="s">
        <v>372</v>
      </c>
      <c r="C361" s="141"/>
      <c r="D361" s="141"/>
      <c r="E361" s="141"/>
      <c r="F361" s="58" t="s">
        <v>935</v>
      </c>
      <c r="G361" s="59"/>
      <c r="H361" s="251">
        <v>50715.25</v>
      </c>
      <c r="I361" s="251">
        <v>3381</v>
      </c>
      <c r="J361" s="251">
        <v>0</v>
      </c>
      <c r="K361" s="251">
        <v>54096.25</v>
      </c>
      <c r="L361" s="251">
        <f t="shared" ref="L361:L363" si="11">I361-J361</f>
        <v>3381</v>
      </c>
    </row>
    <row r="362" spans="1:12" x14ac:dyDescent="0.2">
      <c r="A362" s="64" t="s">
        <v>936</v>
      </c>
      <c r="B362" s="140" t="s">
        <v>372</v>
      </c>
      <c r="C362" s="141"/>
      <c r="D362" s="141"/>
      <c r="E362" s="141"/>
      <c r="F362" s="141"/>
      <c r="G362" s="65" t="s">
        <v>937</v>
      </c>
      <c r="H362" s="252">
        <v>685</v>
      </c>
      <c r="I362" s="252">
        <v>0</v>
      </c>
      <c r="J362" s="252">
        <v>0</v>
      </c>
      <c r="K362" s="252">
        <v>685</v>
      </c>
      <c r="L362" s="252">
        <f t="shared" si="11"/>
        <v>0</v>
      </c>
    </row>
    <row r="363" spans="1:12" x14ac:dyDescent="0.2">
      <c r="A363" s="64" t="s">
        <v>938</v>
      </c>
      <c r="B363" s="140" t="s">
        <v>372</v>
      </c>
      <c r="C363" s="141"/>
      <c r="D363" s="141"/>
      <c r="E363" s="141"/>
      <c r="F363" s="141"/>
      <c r="G363" s="65" t="s">
        <v>939</v>
      </c>
      <c r="H363" s="252">
        <v>50030.25</v>
      </c>
      <c r="I363" s="252">
        <v>3381</v>
      </c>
      <c r="J363" s="252">
        <v>0</v>
      </c>
      <c r="K363" s="252">
        <v>53411.25</v>
      </c>
      <c r="L363" s="252">
        <f t="shared" si="11"/>
        <v>3381</v>
      </c>
    </row>
    <row r="364" spans="1:12" x14ac:dyDescent="0.2">
      <c r="A364" s="67" t="s">
        <v>372</v>
      </c>
      <c r="B364" s="140" t="s">
        <v>372</v>
      </c>
      <c r="C364" s="141"/>
      <c r="D364" s="141"/>
      <c r="E364" s="141"/>
      <c r="F364" s="141"/>
      <c r="G364" s="68" t="s">
        <v>372</v>
      </c>
      <c r="H364" s="253"/>
      <c r="I364" s="253"/>
      <c r="J364" s="253"/>
      <c r="K364" s="253"/>
      <c r="L364" s="253"/>
    </row>
    <row r="365" spans="1:12" x14ac:dyDescent="0.2">
      <c r="A365" s="57" t="s">
        <v>940</v>
      </c>
      <c r="B365" s="140" t="s">
        <v>372</v>
      </c>
      <c r="C365" s="141"/>
      <c r="D365" s="141"/>
      <c r="E365" s="141"/>
      <c r="F365" s="58" t="s">
        <v>941</v>
      </c>
      <c r="G365" s="59"/>
      <c r="H365" s="251">
        <v>41452.21</v>
      </c>
      <c r="I365" s="251">
        <v>3681.59</v>
      </c>
      <c r="J365" s="251">
        <v>0</v>
      </c>
      <c r="K365" s="251">
        <v>45133.8</v>
      </c>
      <c r="L365" s="251">
        <f t="shared" ref="L365:L366" si="12">I365-J365</f>
        <v>3681.59</v>
      </c>
    </row>
    <row r="366" spans="1:12" x14ac:dyDescent="0.2">
      <c r="A366" s="64" t="s">
        <v>942</v>
      </c>
      <c r="B366" s="140" t="s">
        <v>372</v>
      </c>
      <c r="C366" s="141"/>
      <c r="D366" s="141"/>
      <c r="E366" s="141"/>
      <c r="F366" s="141"/>
      <c r="G366" s="65" t="s">
        <v>943</v>
      </c>
      <c r="H366" s="252">
        <v>41452.21</v>
      </c>
      <c r="I366" s="252">
        <v>3681.59</v>
      </c>
      <c r="J366" s="252">
        <v>0</v>
      </c>
      <c r="K366" s="252">
        <v>45133.8</v>
      </c>
      <c r="L366" s="252">
        <f t="shared" si="12"/>
        <v>3681.59</v>
      </c>
    </row>
    <row r="367" spans="1:12" x14ac:dyDescent="0.2">
      <c r="A367" s="67" t="s">
        <v>372</v>
      </c>
      <c r="B367" s="140" t="s">
        <v>372</v>
      </c>
      <c r="C367" s="141"/>
      <c r="D367" s="141"/>
      <c r="E367" s="141"/>
      <c r="F367" s="141"/>
      <c r="G367" s="68" t="s">
        <v>372</v>
      </c>
      <c r="H367" s="253"/>
      <c r="I367" s="253"/>
      <c r="J367" s="253"/>
      <c r="K367" s="253"/>
      <c r="L367" s="253"/>
    </row>
    <row r="368" spans="1:12" x14ac:dyDescent="0.2">
      <c r="A368" s="57" t="s">
        <v>944</v>
      </c>
      <c r="B368" s="140" t="s">
        <v>372</v>
      </c>
      <c r="C368" s="141"/>
      <c r="D368" s="141"/>
      <c r="E368" s="141"/>
      <c r="F368" s="58" t="s">
        <v>899</v>
      </c>
      <c r="G368" s="59"/>
      <c r="H368" s="251">
        <v>55599.44</v>
      </c>
      <c r="I368" s="251">
        <v>13897.95</v>
      </c>
      <c r="J368" s="251">
        <v>0</v>
      </c>
      <c r="K368" s="251">
        <v>69497.39</v>
      </c>
      <c r="L368" s="251">
        <f t="shared" ref="L368:L370" si="13">I368-J368</f>
        <v>13897.95</v>
      </c>
    </row>
    <row r="369" spans="1:12" x14ac:dyDescent="0.2">
      <c r="A369" s="64" t="s">
        <v>945</v>
      </c>
      <c r="B369" s="140" t="s">
        <v>372</v>
      </c>
      <c r="C369" s="141"/>
      <c r="D369" s="141"/>
      <c r="E369" s="141"/>
      <c r="F369" s="141"/>
      <c r="G369" s="65" t="s">
        <v>946</v>
      </c>
      <c r="H369" s="252">
        <v>48160</v>
      </c>
      <c r="I369" s="252">
        <v>13897.95</v>
      </c>
      <c r="J369" s="252">
        <v>0</v>
      </c>
      <c r="K369" s="252">
        <v>62057.95</v>
      </c>
      <c r="L369" s="252">
        <f t="shared" si="13"/>
        <v>13897.95</v>
      </c>
    </row>
    <row r="370" spans="1:12" x14ac:dyDescent="0.2">
      <c r="A370" s="64" t="s">
        <v>947</v>
      </c>
      <c r="B370" s="140" t="s">
        <v>372</v>
      </c>
      <c r="C370" s="141"/>
      <c r="D370" s="141"/>
      <c r="E370" s="141"/>
      <c r="F370" s="141"/>
      <c r="G370" s="65" t="s">
        <v>903</v>
      </c>
      <c r="H370" s="252">
        <v>7439.44</v>
      </c>
      <c r="I370" s="252">
        <v>0</v>
      </c>
      <c r="J370" s="252">
        <v>0</v>
      </c>
      <c r="K370" s="252">
        <v>7439.44</v>
      </c>
      <c r="L370" s="252">
        <f t="shared" si="13"/>
        <v>0</v>
      </c>
    </row>
    <row r="371" spans="1:12" x14ac:dyDescent="0.2">
      <c r="A371" s="67" t="s">
        <v>372</v>
      </c>
      <c r="B371" s="140" t="s">
        <v>372</v>
      </c>
      <c r="C371" s="141"/>
      <c r="D371" s="141"/>
      <c r="E371" s="141"/>
      <c r="F371" s="141"/>
      <c r="G371" s="68" t="s">
        <v>372</v>
      </c>
      <c r="H371" s="253"/>
      <c r="I371" s="253"/>
      <c r="J371" s="253"/>
      <c r="K371" s="253"/>
      <c r="L371" s="253"/>
    </row>
    <row r="372" spans="1:12" x14ac:dyDescent="0.2">
      <c r="A372" s="57" t="s">
        <v>948</v>
      </c>
      <c r="B372" s="139" t="s">
        <v>372</v>
      </c>
      <c r="C372" s="58" t="s">
        <v>949</v>
      </c>
      <c r="D372" s="59"/>
      <c r="E372" s="59"/>
      <c r="F372" s="59"/>
      <c r="G372" s="59"/>
      <c r="H372" s="251">
        <v>48750</v>
      </c>
      <c r="I372" s="251">
        <v>0</v>
      </c>
      <c r="J372" s="251">
        <v>0</v>
      </c>
      <c r="K372" s="251">
        <v>48750</v>
      </c>
      <c r="L372" s="251">
        <f t="shared" ref="L372:L376" si="14">I372-J372</f>
        <v>0</v>
      </c>
    </row>
    <row r="373" spans="1:12" x14ac:dyDescent="0.2">
      <c r="A373" s="57" t="s">
        <v>950</v>
      </c>
      <c r="B373" s="140" t="s">
        <v>372</v>
      </c>
      <c r="C373" s="141"/>
      <c r="D373" s="58" t="s">
        <v>949</v>
      </c>
      <c r="E373" s="59"/>
      <c r="F373" s="59"/>
      <c r="G373" s="59"/>
      <c r="H373" s="251">
        <v>48750</v>
      </c>
      <c r="I373" s="251">
        <v>0</v>
      </c>
      <c r="J373" s="251">
        <v>0</v>
      </c>
      <c r="K373" s="251">
        <v>48750</v>
      </c>
      <c r="L373" s="251">
        <f t="shared" si="14"/>
        <v>0</v>
      </c>
    </row>
    <row r="374" spans="1:12" x14ac:dyDescent="0.2">
      <c r="A374" s="57" t="s">
        <v>951</v>
      </c>
      <c r="B374" s="140" t="s">
        <v>372</v>
      </c>
      <c r="C374" s="141"/>
      <c r="D374" s="141"/>
      <c r="E374" s="58" t="s">
        <v>949</v>
      </c>
      <c r="F374" s="59"/>
      <c r="G374" s="59"/>
      <c r="H374" s="251">
        <v>48750</v>
      </c>
      <c r="I374" s="251">
        <v>0</v>
      </c>
      <c r="J374" s="251">
        <v>0</v>
      </c>
      <c r="K374" s="251">
        <v>48750</v>
      </c>
      <c r="L374" s="251">
        <f t="shared" si="14"/>
        <v>0</v>
      </c>
    </row>
    <row r="375" spans="1:12" x14ac:dyDescent="0.2">
      <c r="A375" s="57" t="s">
        <v>952</v>
      </c>
      <c r="B375" s="140" t="s">
        <v>372</v>
      </c>
      <c r="C375" s="141"/>
      <c r="D375" s="141"/>
      <c r="E375" s="141"/>
      <c r="F375" s="58" t="s">
        <v>953</v>
      </c>
      <c r="G375" s="59"/>
      <c r="H375" s="251">
        <v>48750</v>
      </c>
      <c r="I375" s="251">
        <v>0</v>
      </c>
      <c r="J375" s="251">
        <v>0</v>
      </c>
      <c r="K375" s="251">
        <v>48750</v>
      </c>
      <c r="L375" s="251">
        <f t="shared" si="14"/>
        <v>0</v>
      </c>
    </row>
    <row r="376" spans="1:12" x14ac:dyDescent="0.2">
      <c r="A376" s="64" t="s">
        <v>954</v>
      </c>
      <c r="B376" s="140" t="s">
        <v>372</v>
      </c>
      <c r="C376" s="141"/>
      <c r="D376" s="141"/>
      <c r="E376" s="141"/>
      <c r="F376" s="141"/>
      <c r="G376" s="65" t="s">
        <v>955</v>
      </c>
      <c r="H376" s="252">
        <v>48750</v>
      </c>
      <c r="I376" s="252">
        <v>0</v>
      </c>
      <c r="J376" s="252">
        <v>0</v>
      </c>
      <c r="K376" s="252">
        <v>48750</v>
      </c>
      <c r="L376" s="252">
        <f t="shared" si="14"/>
        <v>0</v>
      </c>
    </row>
    <row r="377" spans="1:12" x14ac:dyDescent="0.2">
      <c r="A377" s="67" t="s">
        <v>372</v>
      </c>
      <c r="B377" s="140" t="s">
        <v>372</v>
      </c>
      <c r="C377" s="141"/>
      <c r="D377" s="141"/>
      <c r="E377" s="141"/>
      <c r="F377" s="141"/>
      <c r="G377" s="68" t="s">
        <v>372</v>
      </c>
      <c r="H377" s="253"/>
      <c r="I377" s="253"/>
      <c r="J377" s="253"/>
      <c r="K377" s="253"/>
      <c r="L377" s="253"/>
    </row>
    <row r="378" spans="1:12" x14ac:dyDescent="0.2">
      <c r="A378" s="57" t="s">
        <v>956</v>
      </c>
      <c r="B378" s="139" t="s">
        <v>372</v>
      </c>
      <c r="C378" s="58" t="s">
        <v>957</v>
      </c>
      <c r="D378" s="59"/>
      <c r="E378" s="59"/>
      <c r="F378" s="59"/>
      <c r="G378" s="59"/>
      <c r="H378" s="251">
        <v>329519.18</v>
      </c>
      <c r="I378" s="251">
        <v>47365.07</v>
      </c>
      <c r="J378" s="251">
        <v>0</v>
      </c>
      <c r="K378" s="251">
        <v>376884.25</v>
      </c>
      <c r="L378" s="251">
        <f t="shared" ref="L378:L383" si="15">I378-J378</f>
        <v>47365.07</v>
      </c>
    </row>
    <row r="379" spans="1:12" x14ac:dyDescent="0.2">
      <c r="A379" s="57" t="s">
        <v>958</v>
      </c>
      <c r="B379" s="140" t="s">
        <v>372</v>
      </c>
      <c r="C379" s="141"/>
      <c r="D379" s="58" t="s">
        <v>957</v>
      </c>
      <c r="E379" s="59"/>
      <c r="F379" s="59"/>
      <c r="G379" s="59"/>
      <c r="H379" s="251">
        <v>329519.18</v>
      </c>
      <c r="I379" s="251">
        <v>47365.07</v>
      </c>
      <c r="J379" s="251">
        <v>0</v>
      </c>
      <c r="K379" s="251">
        <v>376884.25</v>
      </c>
      <c r="L379" s="251">
        <f t="shared" si="15"/>
        <v>47365.07</v>
      </c>
    </row>
    <row r="380" spans="1:12" x14ac:dyDescent="0.2">
      <c r="A380" s="57" t="s">
        <v>959</v>
      </c>
      <c r="B380" s="140" t="s">
        <v>372</v>
      </c>
      <c r="C380" s="141"/>
      <c r="D380" s="141"/>
      <c r="E380" s="58" t="s">
        <v>957</v>
      </c>
      <c r="F380" s="59"/>
      <c r="G380" s="59"/>
      <c r="H380" s="251">
        <v>329519.18</v>
      </c>
      <c r="I380" s="251">
        <v>47365.07</v>
      </c>
      <c r="J380" s="251">
        <v>0</v>
      </c>
      <c r="K380" s="251">
        <v>376884.25</v>
      </c>
      <c r="L380" s="251">
        <f t="shared" si="15"/>
        <v>47365.07</v>
      </c>
    </row>
    <row r="381" spans="1:12" x14ac:dyDescent="0.2">
      <c r="A381" s="57" t="s">
        <v>960</v>
      </c>
      <c r="B381" s="140" t="s">
        <v>372</v>
      </c>
      <c r="C381" s="141"/>
      <c r="D381" s="141"/>
      <c r="E381" s="141"/>
      <c r="F381" s="58" t="s">
        <v>953</v>
      </c>
      <c r="G381" s="59"/>
      <c r="H381" s="251">
        <v>35066.410000000003</v>
      </c>
      <c r="I381" s="251">
        <v>5850</v>
      </c>
      <c r="J381" s="251">
        <v>0</v>
      </c>
      <c r="K381" s="251">
        <v>40916.410000000003</v>
      </c>
      <c r="L381" s="251">
        <f t="shared" si="15"/>
        <v>5850</v>
      </c>
    </row>
    <row r="382" spans="1:12" x14ac:dyDescent="0.2">
      <c r="A382" s="64" t="s">
        <v>961</v>
      </c>
      <c r="B382" s="140" t="s">
        <v>372</v>
      </c>
      <c r="C382" s="141"/>
      <c r="D382" s="141"/>
      <c r="E382" s="141"/>
      <c r="F382" s="141"/>
      <c r="G382" s="65" t="s">
        <v>897</v>
      </c>
      <c r="H382" s="252">
        <v>4066.4</v>
      </c>
      <c r="I382" s="252">
        <v>120</v>
      </c>
      <c r="J382" s="252">
        <v>0</v>
      </c>
      <c r="K382" s="252">
        <v>4186.3999999999996</v>
      </c>
      <c r="L382" s="252">
        <f t="shared" si="15"/>
        <v>120</v>
      </c>
    </row>
    <row r="383" spans="1:12" x14ac:dyDescent="0.2">
      <c r="A383" s="64" t="s">
        <v>962</v>
      </c>
      <c r="B383" s="140" t="s">
        <v>372</v>
      </c>
      <c r="C383" s="141"/>
      <c r="D383" s="141"/>
      <c r="E383" s="141"/>
      <c r="F383" s="141"/>
      <c r="G383" s="65" t="s">
        <v>963</v>
      </c>
      <c r="H383" s="252">
        <v>31000.01</v>
      </c>
      <c r="I383" s="252">
        <v>5730</v>
      </c>
      <c r="J383" s="252">
        <v>0</v>
      </c>
      <c r="K383" s="252">
        <v>36730.01</v>
      </c>
      <c r="L383" s="252">
        <f t="shared" si="15"/>
        <v>5730</v>
      </c>
    </row>
    <row r="384" spans="1:12" x14ac:dyDescent="0.2">
      <c r="A384" s="67" t="s">
        <v>372</v>
      </c>
      <c r="B384" s="140" t="s">
        <v>372</v>
      </c>
      <c r="C384" s="141"/>
      <c r="D384" s="141"/>
      <c r="E384" s="141"/>
      <c r="F384" s="141"/>
      <c r="G384" s="68" t="s">
        <v>372</v>
      </c>
      <c r="H384" s="253"/>
      <c r="I384" s="253"/>
      <c r="J384" s="253"/>
      <c r="K384" s="253"/>
      <c r="L384" s="253"/>
    </row>
    <row r="385" spans="1:12" x14ac:dyDescent="0.2">
      <c r="A385" s="57" t="s">
        <v>964</v>
      </c>
      <c r="B385" s="140" t="s">
        <v>372</v>
      </c>
      <c r="C385" s="141"/>
      <c r="D385" s="141"/>
      <c r="E385" s="141"/>
      <c r="F385" s="58" t="s">
        <v>965</v>
      </c>
      <c r="G385" s="59"/>
      <c r="H385" s="251">
        <v>294452.77</v>
      </c>
      <c r="I385" s="251">
        <v>41515.07</v>
      </c>
      <c r="J385" s="251">
        <v>0</v>
      </c>
      <c r="K385" s="251">
        <v>335967.84</v>
      </c>
      <c r="L385" s="251">
        <f t="shared" ref="L385:L387" si="16">I385-J385</f>
        <v>41515.07</v>
      </c>
    </row>
    <row r="386" spans="1:12" x14ac:dyDescent="0.2">
      <c r="A386" s="64" t="s">
        <v>966</v>
      </c>
      <c r="B386" s="140" t="s">
        <v>372</v>
      </c>
      <c r="C386" s="141"/>
      <c r="D386" s="141"/>
      <c r="E386" s="141"/>
      <c r="F386" s="141"/>
      <c r="G386" s="65" t="s">
        <v>967</v>
      </c>
      <c r="H386" s="252">
        <v>269007.82</v>
      </c>
      <c r="I386" s="252">
        <v>37482.620000000003</v>
      </c>
      <c r="J386" s="252">
        <v>0</v>
      </c>
      <c r="K386" s="252">
        <v>306490.44</v>
      </c>
      <c r="L386" s="252">
        <f t="shared" si="16"/>
        <v>37482.620000000003</v>
      </c>
    </row>
    <row r="387" spans="1:12" x14ac:dyDescent="0.2">
      <c r="A387" s="64" t="s">
        <v>968</v>
      </c>
      <c r="B387" s="140" t="s">
        <v>372</v>
      </c>
      <c r="C387" s="141"/>
      <c r="D387" s="141"/>
      <c r="E387" s="141"/>
      <c r="F387" s="141"/>
      <c r="G387" s="65" t="s">
        <v>969</v>
      </c>
      <c r="H387" s="252">
        <v>25444.95</v>
      </c>
      <c r="I387" s="252">
        <v>4032.45</v>
      </c>
      <c r="J387" s="252">
        <v>0</v>
      </c>
      <c r="K387" s="252">
        <v>29477.4</v>
      </c>
      <c r="L387" s="252">
        <f t="shared" si="16"/>
        <v>4032.45</v>
      </c>
    </row>
    <row r="388" spans="1:12" x14ac:dyDescent="0.2">
      <c r="A388" s="67" t="s">
        <v>372</v>
      </c>
      <c r="B388" s="140" t="s">
        <v>372</v>
      </c>
      <c r="C388" s="141"/>
      <c r="D388" s="141"/>
      <c r="E388" s="141"/>
      <c r="F388" s="141"/>
      <c r="G388" s="68" t="s">
        <v>372</v>
      </c>
      <c r="H388" s="253"/>
      <c r="I388" s="253"/>
      <c r="J388" s="253"/>
      <c r="K388" s="253"/>
      <c r="L388" s="253"/>
    </row>
    <row r="389" spans="1:12" x14ac:dyDescent="0.2">
      <c r="A389" s="57" t="s">
        <v>970</v>
      </c>
      <c r="B389" s="139" t="s">
        <v>372</v>
      </c>
      <c r="C389" s="58" t="s">
        <v>971</v>
      </c>
      <c r="D389" s="59"/>
      <c r="E389" s="59"/>
      <c r="F389" s="59"/>
      <c r="G389" s="59"/>
      <c r="H389" s="251">
        <v>1330</v>
      </c>
      <c r="I389" s="251">
        <v>0</v>
      </c>
      <c r="J389" s="251">
        <v>0</v>
      </c>
      <c r="K389" s="251">
        <v>1330</v>
      </c>
      <c r="L389" s="251">
        <f t="shared" ref="L389:L393" si="17">I389-J389</f>
        <v>0</v>
      </c>
    </row>
    <row r="390" spans="1:12" x14ac:dyDescent="0.2">
      <c r="A390" s="57" t="s">
        <v>972</v>
      </c>
      <c r="B390" s="140" t="s">
        <v>372</v>
      </c>
      <c r="C390" s="141"/>
      <c r="D390" s="58" t="s">
        <v>973</v>
      </c>
      <c r="E390" s="59"/>
      <c r="F390" s="59"/>
      <c r="G390" s="59"/>
      <c r="H390" s="251">
        <v>1330</v>
      </c>
      <c r="I390" s="251">
        <v>0</v>
      </c>
      <c r="J390" s="251">
        <v>0</v>
      </c>
      <c r="K390" s="251">
        <v>1330</v>
      </c>
      <c r="L390" s="251">
        <f t="shared" si="17"/>
        <v>0</v>
      </c>
    </row>
    <row r="391" spans="1:12" x14ac:dyDescent="0.2">
      <c r="A391" s="57" t="s">
        <v>974</v>
      </c>
      <c r="B391" s="140" t="s">
        <v>372</v>
      </c>
      <c r="C391" s="141"/>
      <c r="D391" s="141"/>
      <c r="E391" s="58" t="s">
        <v>973</v>
      </c>
      <c r="F391" s="59"/>
      <c r="G391" s="59"/>
      <c r="H391" s="251">
        <v>1330</v>
      </c>
      <c r="I391" s="251">
        <v>0</v>
      </c>
      <c r="J391" s="251">
        <v>0</v>
      </c>
      <c r="K391" s="251">
        <v>1330</v>
      </c>
      <c r="L391" s="251">
        <f t="shared" si="17"/>
        <v>0</v>
      </c>
    </row>
    <row r="392" spans="1:12" x14ac:dyDescent="0.2">
      <c r="A392" s="57" t="s">
        <v>975</v>
      </c>
      <c r="B392" s="140" t="s">
        <v>372</v>
      </c>
      <c r="C392" s="141"/>
      <c r="D392" s="141"/>
      <c r="E392" s="141"/>
      <c r="F392" s="58" t="s">
        <v>976</v>
      </c>
      <c r="G392" s="59"/>
      <c r="H392" s="251">
        <v>1330</v>
      </c>
      <c r="I392" s="251">
        <v>0</v>
      </c>
      <c r="J392" s="251">
        <v>0</v>
      </c>
      <c r="K392" s="251">
        <v>1330</v>
      </c>
      <c r="L392" s="251">
        <f t="shared" si="17"/>
        <v>0</v>
      </c>
    </row>
    <row r="393" spans="1:12" x14ac:dyDescent="0.2">
      <c r="A393" s="64" t="s">
        <v>977</v>
      </c>
      <c r="B393" s="140" t="s">
        <v>372</v>
      </c>
      <c r="C393" s="141"/>
      <c r="D393" s="141"/>
      <c r="E393" s="141"/>
      <c r="F393" s="141"/>
      <c r="G393" s="65" t="s">
        <v>978</v>
      </c>
      <c r="H393" s="252">
        <v>1330</v>
      </c>
      <c r="I393" s="252">
        <v>0</v>
      </c>
      <c r="J393" s="252">
        <v>0</v>
      </c>
      <c r="K393" s="252">
        <v>1330</v>
      </c>
      <c r="L393" s="252">
        <f t="shared" si="17"/>
        <v>0</v>
      </c>
    </row>
    <row r="394" spans="1:12" x14ac:dyDescent="0.2">
      <c r="A394" s="67" t="s">
        <v>372</v>
      </c>
      <c r="B394" s="140" t="s">
        <v>372</v>
      </c>
      <c r="C394" s="141"/>
      <c r="D394" s="141"/>
      <c r="E394" s="141"/>
      <c r="F394" s="141"/>
      <c r="G394" s="68" t="s">
        <v>372</v>
      </c>
      <c r="H394" s="253"/>
      <c r="I394" s="253"/>
      <c r="J394" s="253"/>
      <c r="K394" s="253"/>
      <c r="L394" s="253"/>
    </row>
    <row r="395" spans="1:12" x14ac:dyDescent="0.2">
      <c r="A395" s="57" t="s">
        <v>979</v>
      </c>
      <c r="B395" s="139" t="s">
        <v>372</v>
      </c>
      <c r="C395" s="58" t="s">
        <v>980</v>
      </c>
      <c r="D395" s="59"/>
      <c r="E395" s="59"/>
      <c r="F395" s="59"/>
      <c r="G395" s="59"/>
      <c r="H395" s="251">
        <v>40476</v>
      </c>
      <c r="I395" s="251">
        <v>2932</v>
      </c>
      <c r="J395" s="251">
        <v>0</v>
      </c>
      <c r="K395" s="251">
        <v>43408</v>
      </c>
      <c r="L395" s="251">
        <f t="shared" ref="L395:L399" si="18">I395-J395</f>
        <v>2932</v>
      </c>
    </row>
    <row r="396" spans="1:12" x14ac:dyDescent="0.2">
      <c r="A396" s="57" t="s">
        <v>981</v>
      </c>
      <c r="B396" s="140" t="s">
        <v>372</v>
      </c>
      <c r="C396" s="141"/>
      <c r="D396" s="58" t="s">
        <v>980</v>
      </c>
      <c r="E396" s="59"/>
      <c r="F396" s="59"/>
      <c r="G396" s="59"/>
      <c r="H396" s="251">
        <v>40476</v>
      </c>
      <c r="I396" s="251">
        <v>2932</v>
      </c>
      <c r="J396" s="251">
        <v>0</v>
      </c>
      <c r="K396" s="251">
        <v>43408</v>
      </c>
      <c r="L396" s="251">
        <f t="shared" si="18"/>
        <v>2932</v>
      </c>
    </row>
    <row r="397" spans="1:12" x14ac:dyDescent="0.2">
      <c r="A397" s="57" t="s">
        <v>982</v>
      </c>
      <c r="B397" s="140" t="s">
        <v>372</v>
      </c>
      <c r="C397" s="141"/>
      <c r="D397" s="141"/>
      <c r="E397" s="58" t="s">
        <v>980</v>
      </c>
      <c r="F397" s="59"/>
      <c r="G397" s="59"/>
      <c r="H397" s="251">
        <v>40476</v>
      </c>
      <c r="I397" s="251">
        <v>2932</v>
      </c>
      <c r="J397" s="251">
        <v>0</v>
      </c>
      <c r="K397" s="251">
        <v>43408</v>
      </c>
      <c r="L397" s="251">
        <f t="shared" si="18"/>
        <v>2932</v>
      </c>
    </row>
    <row r="398" spans="1:12" x14ac:dyDescent="0.2">
      <c r="A398" s="57" t="s">
        <v>983</v>
      </c>
      <c r="B398" s="140" t="s">
        <v>372</v>
      </c>
      <c r="C398" s="141"/>
      <c r="D398" s="141"/>
      <c r="E398" s="141"/>
      <c r="F398" s="58" t="s">
        <v>984</v>
      </c>
      <c r="G398" s="59"/>
      <c r="H398" s="251">
        <v>24006</v>
      </c>
      <c r="I398" s="251">
        <v>2468</v>
      </c>
      <c r="J398" s="251">
        <v>0</v>
      </c>
      <c r="K398" s="251">
        <v>26474</v>
      </c>
      <c r="L398" s="251">
        <f t="shared" si="18"/>
        <v>2468</v>
      </c>
    </row>
    <row r="399" spans="1:12" x14ac:dyDescent="0.2">
      <c r="A399" s="64" t="s">
        <v>985</v>
      </c>
      <c r="B399" s="140" t="s">
        <v>372</v>
      </c>
      <c r="C399" s="141"/>
      <c r="D399" s="141"/>
      <c r="E399" s="141"/>
      <c r="F399" s="141"/>
      <c r="G399" s="65" t="s">
        <v>986</v>
      </c>
      <c r="H399" s="252">
        <v>24006</v>
      </c>
      <c r="I399" s="252">
        <v>2468</v>
      </c>
      <c r="J399" s="252">
        <v>0</v>
      </c>
      <c r="K399" s="252">
        <v>26474</v>
      </c>
      <c r="L399" s="252">
        <f t="shared" si="18"/>
        <v>2468</v>
      </c>
    </row>
    <row r="400" spans="1:12" x14ac:dyDescent="0.2">
      <c r="A400" s="67" t="s">
        <v>372</v>
      </c>
      <c r="B400" s="140" t="s">
        <v>372</v>
      </c>
      <c r="C400" s="141"/>
      <c r="D400" s="141"/>
      <c r="E400" s="141"/>
      <c r="F400" s="141"/>
      <c r="G400" s="68" t="s">
        <v>372</v>
      </c>
      <c r="H400" s="253"/>
      <c r="I400" s="253"/>
      <c r="J400" s="253"/>
      <c r="K400" s="253"/>
      <c r="L400" s="253"/>
    </row>
    <row r="401" spans="1:12" x14ac:dyDescent="0.2">
      <c r="A401" s="57" t="s">
        <v>987</v>
      </c>
      <c r="B401" s="140" t="s">
        <v>372</v>
      </c>
      <c r="C401" s="141"/>
      <c r="D401" s="141"/>
      <c r="E401" s="141"/>
      <c r="F401" s="58" t="s">
        <v>988</v>
      </c>
      <c r="G401" s="59"/>
      <c r="H401" s="251">
        <v>170</v>
      </c>
      <c r="I401" s="251">
        <v>464</v>
      </c>
      <c r="J401" s="251">
        <v>0</v>
      </c>
      <c r="K401" s="251">
        <v>634</v>
      </c>
      <c r="L401" s="251">
        <f t="shared" ref="L401:L402" si="19">I401-J401</f>
        <v>464</v>
      </c>
    </row>
    <row r="402" spans="1:12" x14ac:dyDescent="0.2">
      <c r="A402" s="64" t="s">
        <v>989</v>
      </c>
      <c r="B402" s="140" t="s">
        <v>372</v>
      </c>
      <c r="C402" s="141"/>
      <c r="D402" s="141"/>
      <c r="E402" s="141"/>
      <c r="F402" s="141"/>
      <c r="G402" s="65" t="s">
        <v>990</v>
      </c>
      <c r="H402" s="252">
        <v>170</v>
      </c>
      <c r="I402" s="252">
        <v>464</v>
      </c>
      <c r="J402" s="252">
        <v>0</v>
      </c>
      <c r="K402" s="252">
        <v>634</v>
      </c>
      <c r="L402" s="252">
        <f t="shared" si="19"/>
        <v>464</v>
      </c>
    </row>
    <row r="403" spans="1:12" x14ac:dyDescent="0.2">
      <c r="A403" s="67" t="s">
        <v>372</v>
      </c>
      <c r="B403" s="140" t="s">
        <v>372</v>
      </c>
      <c r="C403" s="141"/>
      <c r="D403" s="141"/>
      <c r="E403" s="141"/>
      <c r="F403" s="141"/>
      <c r="G403" s="68" t="s">
        <v>372</v>
      </c>
      <c r="H403" s="253"/>
      <c r="I403" s="253"/>
      <c r="J403" s="253"/>
      <c r="K403" s="253"/>
      <c r="L403" s="253"/>
    </row>
    <row r="404" spans="1:12" x14ac:dyDescent="0.2">
      <c r="A404" s="57" t="s">
        <v>991</v>
      </c>
      <c r="B404" s="140" t="s">
        <v>372</v>
      </c>
      <c r="C404" s="141"/>
      <c r="D404" s="141"/>
      <c r="E404" s="141"/>
      <c r="F404" s="58" t="s">
        <v>992</v>
      </c>
      <c r="G404" s="59"/>
      <c r="H404" s="251">
        <v>16300</v>
      </c>
      <c r="I404" s="251">
        <v>0</v>
      </c>
      <c r="J404" s="251">
        <v>0</v>
      </c>
      <c r="K404" s="251">
        <v>16300</v>
      </c>
      <c r="L404" s="251">
        <f t="shared" ref="L404:L405" si="20">I404-J404</f>
        <v>0</v>
      </c>
    </row>
    <row r="405" spans="1:12" x14ac:dyDescent="0.2">
      <c r="A405" s="64" t="s">
        <v>993</v>
      </c>
      <c r="B405" s="140" t="s">
        <v>372</v>
      </c>
      <c r="C405" s="141"/>
      <c r="D405" s="141"/>
      <c r="E405" s="141"/>
      <c r="F405" s="141"/>
      <c r="G405" s="65" t="s">
        <v>994</v>
      </c>
      <c r="H405" s="252">
        <v>16300</v>
      </c>
      <c r="I405" s="252">
        <v>0</v>
      </c>
      <c r="J405" s="252">
        <v>0</v>
      </c>
      <c r="K405" s="252">
        <v>16300</v>
      </c>
      <c r="L405" s="252">
        <f t="shared" si="20"/>
        <v>0</v>
      </c>
    </row>
    <row r="406" spans="1:12" x14ac:dyDescent="0.2">
      <c r="A406" s="67" t="s">
        <v>372</v>
      </c>
      <c r="B406" s="140" t="s">
        <v>372</v>
      </c>
      <c r="C406" s="141"/>
      <c r="D406" s="141"/>
      <c r="E406" s="141"/>
      <c r="F406" s="141"/>
      <c r="G406" s="68" t="s">
        <v>372</v>
      </c>
      <c r="H406" s="253"/>
      <c r="I406" s="253"/>
      <c r="J406" s="253"/>
      <c r="K406" s="253"/>
      <c r="L406" s="253"/>
    </row>
    <row r="407" spans="1:12" x14ac:dyDescent="0.2">
      <c r="A407" s="57" t="s">
        <v>995</v>
      </c>
      <c r="B407" s="139" t="s">
        <v>372</v>
      </c>
      <c r="C407" s="58" t="s">
        <v>996</v>
      </c>
      <c r="D407" s="59"/>
      <c r="E407" s="59"/>
      <c r="F407" s="59"/>
      <c r="G407" s="59"/>
      <c r="H407" s="251">
        <v>97776.01</v>
      </c>
      <c r="I407" s="251">
        <v>13161.88</v>
      </c>
      <c r="J407" s="251">
        <v>0</v>
      </c>
      <c r="K407" s="251">
        <v>110937.89</v>
      </c>
      <c r="L407" s="251">
        <f t="shared" ref="L407:L411" si="21">I407-J407</f>
        <v>13161.88</v>
      </c>
    </row>
    <row r="408" spans="1:12" x14ac:dyDescent="0.2">
      <c r="A408" s="57" t="s">
        <v>997</v>
      </c>
      <c r="B408" s="140" t="s">
        <v>372</v>
      </c>
      <c r="C408" s="141"/>
      <c r="D408" s="58" t="s">
        <v>996</v>
      </c>
      <c r="E408" s="59"/>
      <c r="F408" s="59"/>
      <c r="G408" s="59"/>
      <c r="H408" s="251">
        <v>97776.01</v>
      </c>
      <c r="I408" s="251">
        <v>13161.88</v>
      </c>
      <c r="J408" s="251">
        <v>0</v>
      </c>
      <c r="K408" s="251">
        <v>110937.89</v>
      </c>
      <c r="L408" s="251">
        <f t="shared" si="21"/>
        <v>13161.88</v>
      </c>
    </row>
    <row r="409" spans="1:12" x14ac:dyDescent="0.2">
      <c r="A409" s="57" t="s">
        <v>998</v>
      </c>
      <c r="B409" s="140" t="s">
        <v>372</v>
      </c>
      <c r="C409" s="141"/>
      <c r="D409" s="141"/>
      <c r="E409" s="58" t="s">
        <v>996</v>
      </c>
      <c r="F409" s="59"/>
      <c r="G409" s="59"/>
      <c r="H409" s="251">
        <v>97776.01</v>
      </c>
      <c r="I409" s="251">
        <v>13161.88</v>
      </c>
      <c r="J409" s="251">
        <v>0</v>
      </c>
      <c r="K409" s="251">
        <v>110937.89</v>
      </c>
      <c r="L409" s="251">
        <f t="shared" si="21"/>
        <v>13161.88</v>
      </c>
    </row>
    <row r="410" spans="1:12" x14ac:dyDescent="0.2">
      <c r="A410" s="57" t="s">
        <v>999</v>
      </c>
      <c r="B410" s="140" t="s">
        <v>372</v>
      </c>
      <c r="C410" s="141"/>
      <c r="D410" s="141"/>
      <c r="E410" s="141"/>
      <c r="F410" s="58" t="s">
        <v>1000</v>
      </c>
      <c r="G410" s="59"/>
      <c r="H410" s="251">
        <v>91300</v>
      </c>
      <c r="I410" s="251">
        <v>0</v>
      </c>
      <c r="J410" s="251">
        <v>0</v>
      </c>
      <c r="K410" s="251">
        <v>91300</v>
      </c>
      <c r="L410" s="251">
        <f t="shared" si="21"/>
        <v>0</v>
      </c>
    </row>
    <row r="411" spans="1:12" x14ac:dyDescent="0.2">
      <c r="A411" s="64" t="s">
        <v>1001</v>
      </c>
      <c r="B411" s="140" t="s">
        <v>372</v>
      </c>
      <c r="C411" s="141"/>
      <c r="D411" s="141"/>
      <c r="E411" s="141"/>
      <c r="F411" s="141"/>
      <c r="G411" s="65" t="s">
        <v>1000</v>
      </c>
      <c r="H411" s="252">
        <v>91300</v>
      </c>
      <c r="I411" s="252">
        <v>0</v>
      </c>
      <c r="J411" s="252">
        <v>0</v>
      </c>
      <c r="K411" s="252">
        <v>91300</v>
      </c>
      <c r="L411" s="252">
        <f t="shared" si="21"/>
        <v>0</v>
      </c>
    </row>
    <row r="412" spans="1:12" x14ac:dyDescent="0.2">
      <c r="A412" s="67" t="s">
        <v>372</v>
      </c>
      <c r="B412" s="140" t="s">
        <v>372</v>
      </c>
      <c r="C412" s="141"/>
      <c r="D412" s="141"/>
      <c r="E412" s="141"/>
      <c r="F412" s="141"/>
      <c r="G412" s="68" t="s">
        <v>372</v>
      </c>
      <c r="H412" s="253"/>
      <c r="I412" s="253"/>
      <c r="J412" s="253"/>
      <c r="K412" s="253"/>
      <c r="L412" s="253"/>
    </row>
    <row r="413" spans="1:12" x14ac:dyDescent="0.2">
      <c r="A413" s="57" t="s">
        <v>1002</v>
      </c>
      <c r="B413" s="140" t="s">
        <v>372</v>
      </c>
      <c r="C413" s="141"/>
      <c r="D413" s="141"/>
      <c r="E413" s="141"/>
      <c r="F413" s="58" t="s">
        <v>1003</v>
      </c>
      <c r="G413" s="59"/>
      <c r="H413" s="251">
        <v>6476.01</v>
      </c>
      <c r="I413" s="251">
        <v>13161.88</v>
      </c>
      <c r="J413" s="251">
        <v>0</v>
      </c>
      <c r="K413" s="251">
        <v>19637.89</v>
      </c>
      <c r="L413" s="251">
        <f t="shared" ref="L413:L414" si="22">I413-J413</f>
        <v>13161.88</v>
      </c>
    </row>
    <row r="414" spans="1:12" x14ac:dyDescent="0.2">
      <c r="A414" s="64" t="s">
        <v>1004</v>
      </c>
      <c r="B414" s="140" t="s">
        <v>372</v>
      </c>
      <c r="C414" s="141"/>
      <c r="D414" s="141"/>
      <c r="E414" s="141"/>
      <c r="F414" s="141"/>
      <c r="G414" s="65" t="s">
        <v>1003</v>
      </c>
      <c r="H414" s="252">
        <v>6476.01</v>
      </c>
      <c r="I414" s="252">
        <v>13161.88</v>
      </c>
      <c r="J414" s="252">
        <v>0</v>
      </c>
      <c r="K414" s="252">
        <v>19637.89</v>
      </c>
      <c r="L414" s="252">
        <f t="shared" si="22"/>
        <v>13161.88</v>
      </c>
    </row>
    <row r="415" spans="1:12" x14ac:dyDescent="0.2">
      <c r="A415" s="67" t="s">
        <v>372</v>
      </c>
      <c r="B415" s="140" t="s">
        <v>372</v>
      </c>
      <c r="C415" s="141"/>
      <c r="D415" s="141"/>
      <c r="E415" s="141"/>
      <c r="F415" s="141"/>
      <c r="G415" s="68" t="s">
        <v>372</v>
      </c>
      <c r="H415" s="253"/>
      <c r="I415" s="253"/>
      <c r="J415" s="253"/>
      <c r="K415" s="253"/>
      <c r="L415" s="253"/>
    </row>
    <row r="416" spans="1:12" x14ac:dyDescent="0.2">
      <c r="A416" s="57" t="s">
        <v>1005</v>
      </c>
      <c r="B416" s="139" t="s">
        <v>372</v>
      </c>
      <c r="C416" s="58" t="s">
        <v>1006</v>
      </c>
      <c r="D416" s="59"/>
      <c r="E416" s="59"/>
      <c r="F416" s="59"/>
      <c r="G416" s="59"/>
      <c r="H416" s="251">
        <v>1759766.59</v>
      </c>
      <c r="I416" s="251">
        <v>143275.42000000001</v>
      </c>
      <c r="J416" s="251">
        <v>0</v>
      </c>
      <c r="K416" s="251">
        <v>1903042.01</v>
      </c>
      <c r="L416" s="251">
        <f t="shared" ref="L416:L421" si="23">I416-J416</f>
        <v>143275.42000000001</v>
      </c>
    </row>
    <row r="417" spans="1:12" x14ac:dyDescent="0.2">
      <c r="A417" s="57" t="s">
        <v>1007</v>
      </c>
      <c r="B417" s="140" t="s">
        <v>372</v>
      </c>
      <c r="C417" s="141"/>
      <c r="D417" s="58" t="s">
        <v>1006</v>
      </c>
      <c r="E417" s="59"/>
      <c r="F417" s="59"/>
      <c r="G417" s="59"/>
      <c r="H417" s="251">
        <v>1759766.59</v>
      </c>
      <c r="I417" s="251">
        <v>143275.42000000001</v>
      </c>
      <c r="J417" s="251">
        <v>0</v>
      </c>
      <c r="K417" s="251">
        <v>1903042.01</v>
      </c>
      <c r="L417" s="251">
        <f t="shared" si="23"/>
        <v>143275.42000000001</v>
      </c>
    </row>
    <row r="418" spans="1:12" x14ac:dyDescent="0.2">
      <c r="A418" s="57" t="s">
        <v>1008</v>
      </c>
      <c r="B418" s="140" t="s">
        <v>372</v>
      </c>
      <c r="C418" s="141"/>
      <c r="D418" s="141"/>
      <c r="E418" s="58" t="s">
        <v>1006</v>
      </c>
      <c r="F418" s="59"/>
      <c r="G418" s="59"/>
      <c r="H418" s="251">
        <v>1759766.59</v>
      </c>
      <c r="I418" s="251">
        <v>143275.42000000001</v>
      </c>
      <c r="J418" s="251">
        <v>0</v>
      </c>
      <c r="K418" s="251">
        <v>1903042.01</v>
      </c>
      <c r="L418" s="251">
        <f t="shared" si="23"/>
        <v>143275.42000000001</v>
      </c>
    </row>
    <row r="419" spans="1:12" x14ac:dyDescent="0.2">
      <c r="A419" s="57" t="s">
        <v>1009</v>
      </c>
      <c r="B419" s="140" t="s">
        <v>372</v>
      </c>
      <c r="C419" s="141"/>
      <c r="D419" s="141"/>
      <c r="E419" s="141"/>
      <c r="F419" s="58" t="s">
        <v>1006</v>
      </c>
      <c r="G419" s="59"/>
      <c r="H419" s="251">
        <v>1759766.59</v>
      </c>
      <c r="I419" s="251">
        <v>143275.42000000001</v>
      </c>
      <c r="J419" s="251">
        <v>0</v>
      </c>
      <c r="K419" s="251">
        <v>1903042.01</v>
      </c>
      <c r="L419" s="251">
        <f t="shared" si="23"/>
        <v>143275.42000000001</v>
      </c>
    </row>
    <row r="420" spans="1:12" x14ac:dyDescent="0.2">
      <c r="A420" s="64" t="s">
        <v>1010</v>
      </c>
      <c r="B420" s="140" t="s">
        <v>372</v>
      </c>
      <c r="C420" s="141"/>
      <c r="D420" s="141"/>
      <c r="E420" s="141"/>
      <c r="F420" s="141"/>
      <c r="G420" s="65" t="s">
        <v>1011</v>
      </c>
      <c r="H420" s="252">
        <v>1755957.53</v>
      </c>
      <c r="I420" s="252">
        <v>142921.89000000001</v>
      </c>
      <c r="J420" s="252">
        <v>0</v>
      </c>
      <c r="K420" s="252">
        <v>1898879.42</v>
      </c>
      <c r="L420" s="252">
        <f t="shared" si="23"/>
        <v>142921.89000000001</v>
      </c>
    </row>
    <row r="421" spans="1:12" x14ac:dyDescent="0.2">
      <c r="A421" s="64" t="s">
        <v>1012</v>
      </c>
      <c r="B421" s="140" t="s">
        <v>372</v>
      </c>
      <c r="C421" s="141"/>
      <c r="D421" s="141"/>
      <c r="E421" s="141"/>
      <c r="F421" s="141"/>
      <c r="G421" s="65" t="s">
        <v>1013</v>
      </c>
      <c r="H421" s="252">
        <v>3809.06</v>
      </c>
      <c r="I421" s="252">
        <v>353.53</v>
      </c>
      <c r="J421" s="252">
        <v>0</v>
      </c>
      <c r="K421" s="252">
        <v>4162.59</v>
      </c>
      <c r="L421" s="252">
        <f t="shared" si="23"/>
        <v>353.53</v>
      </c>
    </row>
    <row r="422" spans="1:12" x14ac:dyDescent="0.2">
      <c r="A422" s="67" t="s">
        <v>372</v>
      </c>
      <c r="B422" s="140" t="s">
        <v>372</v>
      </c>
      <c r="C422" s="141"/>
      <c r="D422" s="141"/>
      <c r="E422" s="141"/>
      <c r="F422" s="141"/>
      <c r="G422" s="68" t="s">
        <v>372</v>
      </c>
      <c r="H422" s="253"/>
      <c r="I422" s="253"/>
      <c r="J422" s="253"/>
      <c r="K422" s="253"/>
      <c r="L422" s="253"/>
    </row>
    <row r="423" spans="1:12" x14ac:dyDescent="0.2">
      <c r="A423" s="57" t="s">
        <v>1014</v>
      </c>
      <c r="B423" s="139" t="s">
        <v>372</v>
      </c>
      <c r="C423" s="58" t="s">
        <v>1015</v>
      </c>
      <c r="D423" s="59"/>
      <c r="E423" s="59"/>
      <c r="F423" s="59"/>
      <c r="G423" s="59"/>
      <c r="H423" s="251">
        <v>56954.79</v>
      </c>
      <c r="I423" s="251">
        <v>312.98</v>
      </c>
      <c r="J423" s="251">
        <v>0</v>
      </c>
      <c r="K423" s="251">
        <v>57267.77</v>
      </c>
      <c r="L423" s="251">
        <f t="shared" ref="L423:L427" si="24">I423-J423</f>
        <v>312.98</v>
      </c>
    </row>
    <row r="424" spans="1:12" x14ac:dyDescent="0.2">
      <c r="A424" s="57" t="s">
        <v>1016</v>
      </c>
      <c r="B424" s="140" t="s">
        <v>372</v>
      </c>
      <c r="C424" s="141"/>
      <c r="D424" s="58" t="s">
        <v>1015</v>
      </c>
      <c r="E424" s="59"/>
      <c r="F424" s="59"/>
      <c r="G424" s="59"/>
      <c r="H424" s="251">
        <v>56954.79</v>
      </c>
      <c r="I424" s="251">
        <v>312.98</v>
      </c>
      <c r="J424" s="251">
        <v>0</v>
      </c>
      <c r="K424" s="251">
        <v>57267.77</v>
      </c>
      <c r="L424" s="251">
        <f t="shared" si="24"/>
        <v>312.98</v>
      </c>
    </row>
    <row r="425" spans="1:12" x14ac:dyDescent="0.2">
      <c r="A425" s="57" t="s">
        <v>1017</v>
      </c>
      <c r="B425" s="140" t="s">
        <v>372</v>
      </c>
      <c r="C425" s="141"/>
      <c r="D425" s="141"/>
      <c r="E425" s="58" t="s">
        <v>1015</v>
      </c>
      <c r="F425" s="59"/>
      <c r="G425" s="59"/>
      <c r="H425" s="251">
        <v>56954.79</v>
      </c>
      <c r="I425" s="251">
        <v>312.98</v>
      </c>
      <c r="J425" s="251">
        <v>0</v>
      </c>
      <c r="K425" s="251">
        <v>57267.77</v>
      </c>
      <c r="L425" s="251">
        <f t="shared" si="24"/>
        <v>312.98</v>
      </c>
    </row>
    <row r="426" spans="1:12" x14ac:dyDescent="0.2">
      <c r="A426" s="57" t="s">
        <v>1018</v>
      </c>
      <c r="B426" s="140" t="s">
        <v>372</v>
      </c>
      <c r="C426" s="141"/>
      <c r="D426" s="141"/>
      <c r="E426" s="141"/>
      <c r="F426" s="58" t="s">
        <v>1015</v>
      </c>
      <c r="G426" s="59"/>
      <c r="H426" s="251">
        <v>56954.79</v>
      </c>
      <c r="I426" s="251">
        <v>312.98</v>
      </c>
      <c r="J426" s="251">
        <v>0</v>
      </c>
      <c r="K426" s="251">
        <v>57267.77</v>
      </c>
      <c r="L426" s="251">
        <f t="shared" si="24"/>
        <v>312.98</v>
      </c>
    </row>
    <row r="427" spans="1:12" x14ac:dyDescent="0.2">
      <c r="A427" s="64" t="s">
        <v>1019</v>
      </c>
      <c r="B427" s="140" t="s">
        <v>372</v>
      </c>
      <c r="C427" s="141"/>
      <c r="D427" s="141"/>
      <c r="E427" s="141"/>
      <c r="F427" s="141"/>
      <c r="G427" s="65" t="s">
        <v>695</v>
      </c>
      <c r="H427" s="252">
        <v>56954.79</v>
      </c>
      <c r="I427" s="252">
        <v>312.98</v>
      </c>
      <c r="J427" s="252">
        <v>0</v>
      </c>
      <c r="K427" s="252">
        <v>57267.77</v>
      </c>
      <c r="L427" s="252">
        <f t="shared" si="24"/>
        <v>312.98</v>
      </c>
    </row>
    <row r="428" spans="1:12" x14ac:dyDescent="0.2">
      <c r="A428" s="67" t="s">
        <v>372</v>
      </c>
      <c r="B428" s="140" t="s">
        <v>372</v>
      </c>
      <c r="C428" s="141"/>
      <c r="D428" s="141"/>
      <c r="E428" s="141"/>
      <c r="F428" s="141"/>
      <c r="G428" s="68" t="s">
        <v>372</v>
      </c>
      <c r="H428" s="253"/>
      <c r="I428" s="253"/>
      <c r="J428" s="253"/>
      <c r="K428" s="253"/>
      <c r="L428" s="253"/>
    </row>
    <row r="429" spans="1:12" x14ac:dyDescent="0.2">
      <c r="A429" s="57" t="s">
        <v>1020</v>
      </c>
      <c r="B429" s="139" t="s">
        <v>372</v>
      </c>
      <c r="C429" s="58" t="s">
        <v>1021</v>
      </c>
      <c r="D429" s="59"/>
      <c r="E429" s="59"/>
      <c r="F429" s="59"/>
      <c r="G429" s="59"/>
      <c r="H429" s="251">
        <v>0</v>
      </c>
      <c r="I429" s="251">
        <v>9021.5</v>
      </c>
      <c r="J429" s="251">
        <v>9021.5</v>
      </c>
      <c r="K429" s="251">
        <v>0</v>
      </c>
      <c r="L429" s="251">
        <f t="shared" ref="L429:L433" si="25">I429-J429</f>
        <v>0</v>
      </c>
    </row>
    <row r="430" spans="1:12" x14ac:dyDescent="0.2">
      <c r="A430" s="57" t="s">
        <v>1022</v>
      </c>
      <c r="B430" s="140" t="s">
        <v>372</v>
      </c>
      <c r="C430" s="141"/>
      <c r="D430" s="58" t="s">
        <v>1021</v>
      </c>
      <c r="E430" s="59"/>
      <c r="F430" s="59"/>
      <c r="G430" s="59"/>
      <c r="H430" s="251">
        <v>0</v>
      </c>
      <c r="I430" s="251">
        <v>9021.5</v>
      </c>
      <c r="J430" s="251">
        <v>9021.5</v>
      </c>
      <c r="K430" s="251">
        <v>0</v>
      </c>
      <c r="L430" s="251">
        <f t="shared" si="25"/>
        <v>0</v>
      </c>
    </row>
    <row r="431" spans="1:12" x14ac:dyDescent="0.2">
      <c r="A431" s="57" t="s">
        <v>1023</v>
      </c>
      <c r="B431" s="140" t="s">
        <v>372</v>
      </c>
      <c r="C431" s="141"/>
      <c r="D431" s="141"/>
      <c r="E431" s="58" t="s">
        <v>1021</v>
      </c>
      <c r="F431" s="59"/>
      <c r="G431" s="59"/>
      <c r="H431" s="251">
        <v>0</v>
      </c>
      <c r="I431" s="251">
        <v>9021.5</v>
      </c>
      <c r="J431" s="251">
        <v>9021.5</v>
      </c>
      <c r="K431" s="251">
        <v>0</v>
      </c>
      <c r="L431" s="251">
        <f t="shared" si="25"/>
        <v>0</v>
      </c>
    </row>
    <row r="432" spans="1:12" x14ac:dyDescent="0.2">
      <c r="A432" s="57" t="s">
        <v>1024</v>
      </c>
      <c r="B432" s="140" t="s">
        <v>372</v>
      </c>
      <c r="C432" s="141"/>
      <c r="D432" s="141"/>
      <c r="E432" s="141"/>
      <c r="F432" s="58" t="s">
        <v>1021</v>
      </c>
      <c r="G432" s="59"/>
      <c r="H432" s="251">
        <v>0</v>
      </c>
      <c r="I432" s="251">
        <v>9021.5</v>
      </c>
      <c r="J432" s="251">
        <v>9021.5</v>
      </c>
      <c r="K432" s="251">
        <v>0</v>
      </c>
      <c r="L432" s="251">
        <f t="shared" si="25"/>
        <v>0</v>
      </c>
    </row>
    <row r="433" spans="1:12" x14ac:dyDescent="0.2">
      <c r="A433" s="64" t="s">
        <v>1025</v>
      </c>
      <c r="B433" s="140" t="s">
        <v>372</v>
      </c>
      <c r="C433" s="141"/>
      <c r="D433" s="141"/>
      <c r="E433" s="141"/>
      <c r="F433" s="141"/>
      <c r="G433" s="65" t="s">
        <v>1021</v>
      </c>
      <c r="H433" s="252">
        <v>0</v>
      </c>
      <c r="I433" s="252">
        <v>9021.5</v>
      </c>
      <c r="J433" s="252">
        <v>9021.5</v>
      </c>
      <c r="K433" s="252">
        <v>0</v>
      </c>
      <c r="L433" s="252">
        <f t="shared" si="25"/>
        <v>0</v>
      </c>
    </row>
    <row r="434" spans="1:12" x14ac:dyDescent="0.2">
      <c r="A434" s="67" t="s">
        <v>372</v>
      </c>
      <c r="B434" s="140" t="s">
        <v>372</v>
      </c>
      <c r="C434" s="141"/>
      <c r="D434" s="141"/>
      <c r="E434" s="141"/>
      <c r="F434" s="141"/>
      <c r="G434" s="68" t="s">
        <v>372</v>
      </c>
      <c r="H434" s="253"/>
      <c r="I434" s="253"/>
      <c r="J434" s="253"/>
      <c r="K434" s="253"/>
      <c r="L434" s="253"/>
    </row>
    <row r="435" spans="1:12" x14ac:dyDescent="0.2">
      <c r="A435" s="57" t="s">
        <v>1026</v>
      </c>
      <c r="B435" s="139" t="s">
        <v>372</v>
      </c>
      <c r="C435" s="58" t="s">
        <v>1027</v>
      </c>
      <c r="D435" s="59"/>
      <c r="E435" s="59"/>
      <c r="F435" s="59"/>
      <c r="G435" s="59"/>
      <c r="H435" s="251">
        <v>2384364.39</v>
      </c>
      <c r="I435" s="251">
        <v>131783.79999999999</v>
      </c>
      <c r="J435" s="251">
        <v>0</v>
      </c>
      <c r="K435" s="251">
        <v>2516148.19</v>
      </c>
      <c r="L435" s="251">
        <f t="shared" ref="L435:L441" si="26">I435-J435</f>
        <v>131783.79999999999</v>
      </c>
    </row>
    <row r="436" spans="1:12" x14ac:dyDescent="0.2">
      <c r="A436" s="57" t="s">
        <v>1028</v>
      </c>
      <c r="B436" s="140" t="s">
        <v>372</v>
      </c>
      <c r="C436" s="141"/>
      <c r="D436" s="58" t="s">
        <v>1027</v>
      </c>
      <c r="E436" s="59"/>
      <c r="F436" s="59"/>
      <c r="G436" s="59"/>
      <c r="H436" s="251">
        <v>2384364.39</v>
      </c>
      <c r="I436" s="251">
        <v>131783.79999999999</v>
      </c>
      <c r="J436" s="251">
        <v>0</v>
      </c>
      <c r="K436" s="251">
        <v>2516148.19</v>
      </c>
      <c r="L436" s="251">
        <f t="shared" si="26"/>
        <v>131783.79999999999</v>
      </c>
    </row>
    <row r="437" spans="1:12" x14ac:dyDescent="0.2">
      <c r="A437" s="57" t="s">
        <v>1029</v>
      </c>
      <c r="B437" s="140" t="s">
        <v>372</v>
      </c>
      <c r="C437" s="141"/>
      <c r="D437" s="141"/>
      <c r="E437" s="58" t="s">
        <v>1027</v>
      </c>
      <c r="F437" s="59"/>
      <c r="G437" s="59"/>
      <c r="H437" s="251">
        <v>2384364.39</v>
      </c>
      <c r="I437" s="251">
        <v>131783.79999999999</v>
      </c>
      <c r="J437" s="251">
        <v>0</v>
      </c>
      <c r="K437" s="251">
        <v>2516148.19</v>
      </c>
      <c r="L437" s="251">
        <f t="shared" si="26"/>
        <v>131783.79999999999</v>
      </c>
    </row>
    <row r="438" spans="1:12" x14ac:dyDescent="0.2">
      <c r="A438" s="57" t="s">
        <v>1030</v>
      </c>
      <c r="B438" s="140" t="s">
        <v>372</v>
      </c>
      <c r="C438" s="141"/>
      <c r="D438" s="141"/>
      <c r="E438" s="141"/>
      <c r="F438" s="58" t="s">
        <v>1027</v>
      </c>
      <c r="G438" s="59"/>
      <c r="H438" s="251">
        <v>2384364.39</v>
      </c>
      <c r="I438" s="251">
        <v>131783.79999999999</v>
      </c>
      <c r="J438" s="251">
        <v>0</v>
      </c>
      <c r="K438" s="251">
        <v>2516148.19</v>
      </c>
      <c r="L438" s="251">
        <f t="shared" si="26"/>
        <v>131783.79999999999</v>
      </c>
    </row>
    <row r="439" spans="1:12" x14ac:dyDescent="0.2">
      <c r="A439" s="64" t="s">
        <v>1031</v>
      </c>
      <c r="B439" s="140" t="s">
        <v>372</v>
      </c>
      <c r="C439" s="141"/>
      <c r="D439" s="141"/>
      <c r="E439" s="141"/>
      <c r="F439" s="141"/>
      <c r="G439" s="65" t="s">
        <v>1032</v>
      </c>
      <c r="H439" s="252">
        <v>281964.39</v>
      </c>
      <c r="I439" s="252">
        <v>27783.8</v>
      </c>
      <c r="J439" s="252">
        <v>0</v>
      </c>
      <c r="K439" s="252">
        <v>309748.19</v>
      </c>
      <c r="L439" s="252">
        <f t="shared" si="26"/>
        <v>27783.8</v>
      </c>
    </row>
    <row r="440" spans="1:12" x14ac:dyDescent="0.2">
      <c r="A440" s="64" t="s">
        <v>1033</v>
      </c>
      <c r="B440" s="140" t="s">
        <v>372</v>
      </c>
      <c r="C440" s="141"/>
      <c r="D440" s="141"/>
      <c r="E440" s="141"/>
      <c r="F440" s="141"/>
      <c r="G440" s="65" t="s">
        <v>1034</v>
      </c>
      <c r="H440" s="252">
        <v>2102000</v>
      </c>
      <c r="I440" s="252">
        <v>104000</v>
      </c>
      <c r="J440" s="252">
        <v>0</v>
      </c>
      <c r="K440" s="252">
        <v>2206000</v>
      </c>
      <c r="L440" s="252">
        <f t="shared" si="26"/>
        <v>104000</v>
      </c>
    </row>
    <row r="441" spans="1:12" x14ac:dyDescent="0.2">
      <c r="A441" s="64" t="s">
        <v>1035</v>
      </c>
      <c r="B441" s="140" t="s">
        <v>372</v>
      </c>
      <c r="C441" s="141"/>
      <c r="D441" s="141"/>
      <c r="E441" s="141"/>
      <c r="F441" s="141"/>
      <c r="G441" s="65" t="s">
        <v>1036</v>
      </c>
      <c r="H441" s="252">
        <v>400</v>
      </c>
      <c r="I441" s="252">
        <v>0</v>
      </c>
      <c r="J441" s="252">
        <v>0</v>
      </c>
      <c r="K441" s="252">
        <v>400</v>
      </c>
      <c r="L441" s="252">
        <f t="shared" si="26"/>
        <v>0</v>
      </c>
    </row>
    <row r="442" spans="1:12" x14ac:dyDescent="0.2">
      <c r="A442" s="57" t="s">
        <v>372</v>
      </c>
      <c r="B442" s="140" t="s">
        <v>372</v>
      </c>
      <c r="C442" s="141"/>
      <c r="D442" s="141"/>
      <c r="E442" s="58" t="s">
        <v>372</v>
      </c>
      <c r="F442" s="59"/>
      <c r="G442" s="59"/>
      <c r="H442" s="254"/>
      <c r="I442" s="254"/>
      <c r="J442" s="254"/>
      <c r="K442" s="254"/>
      <c r="L442" s="254"/>
    </row>
    <row r="443" spans="1:12" x14ac:dyDescent="0.2">
      <c r="A443" s="57" t="s">
        <v>1037</v>
      </c>
      <c r="B443" s="58" t="s">
        <v>1038</v>
      </c>
      <c r="C443" s="59"/>
      <c r="D443" s="59"/>
      <c r="E443" s="59"/>
      <c r="F443" s="59"/>
      <c r="G443" s="59"/>
      <c r="H443" s="251">
        <v>13015660.51</v>
      </c>
      <c r="I443" s="251">
        <v>0</v>
      </c>
      <c r="J443" s="251">
        <v>1370135.12</v>
      </c>
      <c r="K443" s="251">
        <v>14385795.630000001</v>
      </c>
      <c r="L443" s="251">
        <f>J443-I443</f>
        <v>1370135.12</v>
      </c>
    </row>
    <row r="444" spans="1:12" x14ac:dyDescent="0.2">
      <c r="A444" s="57" t="s">
        <v>1039</v>
      </c>
      <c r="B444" s="139" t="s">
        <v>372</v>
      </c>
      <c r="C444" s="58" t="s">
        <v>1038</v>
      </c>
      <c r="D444" s="59"/>
      <c r="E444" s="59"/>
      <c r="F444" s="59"/>
      <c r="G444" s="59"/>
      <c r="H444" s="251">
        <v>13015660.51</v>
      </c>
      <c r="I444" s="251">
        <v>0</v>
      </c>
      <c r="J444" s="251">
        <v>1370135.12</v>
      </c>
      <c r="K444" s="251">
        <v>14385795.630000001</v>
      </c>
      <c r="L444" s="251">
        <f t="shared" ref="L444:L448" si="27">J444-I444</f>
        <v>1370135.12</v>
      </c>
    </row>
    <row r="445" spans="1:12" x14ac:dyDescent="0.2">
      <c r="A445" s="57" t="s">
        <v>1040</v>
      </c>
      <c r="B445" s="140" t="s">
        <v>372</v>
      </c>
      <c r="C445" s="141"/>
      <c r="D445" s="58" t="s">
        <v>1038</v>
      </c>
      <c r="E445" s="59"/>
      <c r="F445" s="59"/>
      <c r="G445" s="59"/>
      <c r="H445" s="251">
        <v>13015660.51</v>
      </c>
      <c r="I445" s="251">
        <v>0</v>
      </c>
      <c r="J445" s="251">
        <v>1370135.12</v>
      </c>
      <c r="K445" s="251">
        <v>14385795.630000001</v>
      </c>
      <c r="L445" s="251">
        <f t="shared" si="27"/>
        <v>1370135.12</v>
      </c>
    </row>
    <row r="446" spans="1:12" x14ac:dyDescent="0.2">
      <c r="A446" s="57" t="s">
        <v>1041</v>
      </c>
      <c r="B446" s="140" t="s">
        <v>372</v>
      </c>
      <c r="C446" s="141"/>
      <c r="D446" s="141"/>
      <c r="E446" s="58" t="s">
        <v>1042</v>
      </c>
      <c r="F446" s="59"/>
      <c r="G446" s="59"/>
      <c r="H446" s="251">
        <v>9479842.2300000004</v>
      </c>
      <c r="I446" s="251">
        <v>0</v>
      </c>
      <c r="J446" s="251">
        <v>993730.12</v>
      </c>
      <c r="K446" s="251">
        <v>10473572.35</v>
      </c>
      <c r="L446" s="251">
        <f t="shared" si="27"/>
        <v>993730.12</v>
      </c>
    </row>
    <row r="447" spans="1:12" x14ac:dyDescent="0.2">
      <c r="A447" s="57" t="s">
        <v>1043</v>
      </c>
      <c r="B447" s="140" t="s">
        <v>372</v>
      </c>
      <c r="C447" s="141"/>
      <c r="D447" s="141"/>
      <c r="E447" s="141"/>
      <c r="F447" s="58" t="s">
        <v>1042</v>
      </c>
      <c r="G447" s="59"/>
      <c r="H447" s="251">
        <v>9479842.2300000004</v>
      </c>
      <c r="I447" s="251">
        <v>0</v>
      </c>
      <c r="J447" s="251">
        <v>993730.12</v>
      </c>
      <c r="K447" s="251">
        <v>10473572.35</v>
      </c>
      <c r="L447" s="251">
        <f t="shared" si="27"/>
        <v>993730.12</v>
      </c>
    </row>
    <row r="448" spans="1:12" x14ac:dyDescent="0.2">
      <c r="A448" s="64" t="s">
        <v>1044</v>
      </c>
      <c r="B448" s="140" t="s">
        <v>372</v>
      </c>
      <c r="C448" s="141"/>
      <c r="D448" s="141"/>
      <c r="E448" s="141"/>
      <c r="F448" s="141"/>
      <c r="G448" s="65" t="s">
        <v>666</v>
      </c>
      <c r="H448" s="252">
        <v>9479842.2300000004</v>
      </c>
      <c r="I448" s="252">
        <v>0</v>
      </c>
      <c r="J448" s="252">
        <v>993730.12</v>
      </c>
      <c r="K448" s="252">
        <v>10473572.35</v>
      </c>
      <c r="L448" s="252">
        <f t="shared" si="27"/>
        <v>993730.12</v>
      </c>
    </row>
    <row r="449" spans="1:12" x14ac:dyDescent="0.2">
      <c r="A449" s="67" t="s">
        <v>372</v>
      </c>
      <c r="B449" s="140" t="s">
        <v>372</v>
      </c>
      <c r="C449" s="141"/>
      <c r="D449" s="141"/>
      <c r="E449" s="141"/>
      <c r="F449" s="141"/>
      <c r="G449" s="68" t="s">
        <v>372</v>
      </c>
      <c r="H449" s="253"/>
      <c r="I449" s="253"/>
      <c r="J449" s="253"/>
      <c r="K449" s="253"/>
      <c r="L449" s="253"/>
    </row>
    <row r="450" spans="1:12" x14ac:dyDescent="0.2">
      <c r="A450" s="57" t="s">
        <v>1045</v>
      </c>
      <c r="B450" s="140" t="s">
        <v>372</v>
      </c>
      <c r="C450" s="141"/>
      <c r="D450" s="141"/>
      <c r="E450" s="58" t="s">
        <v>1046</v>
      </c>
      <c r="F450" s="59"/>
      <c r="G450" s="59"/>
      <c r="H450" s="251">
        <v>2810257.21</v>
      </c>
      <c r="I450" s="251">
        <v>0</v>
      </c>
      <c r="J450" s="251">
        <v>250823.44</v>
      </c>
      <c r="K450" s="251">
        <v>3061080.65</v>
      </c>
      <c r="L450" s="251">
        <f t="shared" ref="L450:L455" si="28">J450-I450</f>
        <v>250823.44</v>
      </c>
    </row>
    <row r="451" spans="1:12" x14ac:dyDescent="0.2">
      <c r="A451" s="57" t="s">
        <v>1047</v>
      </c>
      <c r="B451" s="140" t="s">
        <v>372</v>
      </c>
      <c r="C451" s="141"/>
      <c r="D451" s="141"/>
      <c r="E451" s="141"/>
      <c r="F451" s="58" t="s">
        <v>1048</v>
      </c>
      <c r="G451" s="59"/>
      <c r="H451" s="251">
        <v>38033.93</v>
      </c>
      <c r="I451" s="251">
        <v>0</v>
      </c>
      <c r="J451" s="251">
        <v>9757.8799999999992</v>
      </c>
      <c r="K451" s="251">
        <v>47791.81</v>
      </c>
      <c r="L451" s="251">
        <f t="shared" si="28"/>
        <v>9757.8799999999992</v>
      </c>
    </row>
    <row r="452" spans="1:12" x14ac:dyDescent="0.2">
      <c r="A452" s="64" t="s">
        <v>1049</v>
      </c>
      <c r="B452" s="140" t="s">
        <v>372</v>
      </c>
      <c r="C452" s="141"/>
      <c r="D452" s="141"/>
      <c r="E452" s="141"/>
      <c r="F452" s="141"/>
      <c r="G452" s="65" t="s">
        <v>879</v>
      </c>
      <c r="H452" s="252">
        <v>3500</v>
      </c>
      <c r="I452" s="252">
        <v>0</v>
      </c>
      <c r="J452" s="252">
        <v>6696.3</v>
      </c>
      <c r="K452" s="252">
        <v>10196.299999999999</v>
      </c>
      <c r="L452" s="252">
        <f t="shared" si="28"/>
        <v>6696.3</v>
      </c>
    </row>
    <row r="453" spans="1:12" x14ac:dyDescent="0.2">
      <c r="A453" s="64" t="s">
        <v>1050</v>
      </c>
      <c r="B453" s="140" t="s">
        <v>372</v>
      </c>
      <c r="C453" s="141"/>
      <c r="D453" s="141"/>
      <c r="E453" s="141"/>
      <c r="F453" s="141"/>
      <c r="G453" s="65" t="s">
        <v>1051</v>
      </c>
      <c r="H453" s="252">
        <v>353.93</v>
      </c>
      <c r="I453" s="252">
        <v>0</v>
      </c>
      <c r="J453" s="252">
        <v>3061.58</v>
      </c>
      <c r="K453" s="252">
        <v>3415.51</v>
      </c>
      <c r="L453" s="252">
        <f t="shared" si="28"/>
        <v>3061.58</v>
      </c>
    </row>
    <row r="454" spans="1:12" x14ac:dyDescent="0.2">
      <c r="A454" s="64" t="s">
        <v>1052</v>
      </c>
      <c r="B454" s="140" t="s">
        <v>372</v>
      </c>
      <c r="C454" s="141"/>
      <c r="D454" s="141"/>
      <c r="E454" s="141"/>
      <c r="F454" s="141"/>
      <c r="G454" s="65" t="s">
        <v>1053</v>
      </c>
      <c r="H454" s="252">
        <v>2000</v>
      </c>
      <c r="I454" s="252">
        <v>0</v>
      </c>
      <c r="J454" s="252">
        <v>0</v>
      </c>
      <c r="K454" s="252">
        <v>2000</v>
      </c>
      <c r="L454" s="252">
        <f t="shared" si="28"/>
        <v>0</v>
      </c>
    </row>
    <row r="455" spans="1:12" x14ac:dyDescent="0.2">
      <c r="A455" s="64" t="s">
        <v>1054</v>
      </c>
      <c r="B455" s="140" t="s">
        <v>372</v>
      </c>
      <c r="C455" s="141"/>
      <c r="D455" s="141"/>
      <c r="E455" s="141"/>
      <c r="F455" s="141"/>
      <c r="G455" s="65" t="s">
        <v>1055</v>
      </c>
      <c r="H455" s="252">
        <v>32180</v>
      </c>
      <c r="I455" s="252">
        <v>0</v>
      </c>
      <c r="J455" s="252">
        <v>0</v>
      </c>
      <c r="K455" s="252">
        <v>32180</v>
      </c>
      <c r="L455" s="252">
        <f t="shared" si="28"/>
        <v>0</v>
      </c>
    </row>
    <row r="456" spans="1:12" x14ac:dyDescent="0.2">
      <c r="A456" s="67" t="s">
        <v>372</v>
      </c>
      <c r="B456" s="140" t="s">
        <v>372</v>
      </c>
      <c r="C456" s="141"/>
      <c r="D456" s="141"/>
      <c r="E456" s="141"/>
      <c r="F456" s="141"/>
      <c r="G456" s="68" t="s">
        <v>372</v>
      </c>
      <c r="H456" s="253"/>
      <c r="I456" s="253"/>
      <c r="J456" s="253"/>
      <c r="K456" s="253"/>
      <c r="L456" s="253"/>
    </row>
    <row r="457" spans="1:12" x14ac:dyDescent="0.2">
      <c r="A457" s="57" t="s">
        <v>1056</v>
      </c>
      <c r="B457" s="140" t="s">
        <v>372</v>
      </c>
      <c r="C457" s="141"/>
      <c r="D457" s="141"/>
      <c r="E457" s="141"/>
      <c r="F457" s="58" t="s">
        <v>1057</v>
      </c>
      <c r="G457" s="59"/>
      <c r="H457" s="251">
        <v>430355</v>
      </c>
      <c r="I457" s="251">
        <v>0</v>
      </c>
      <c r="J457" s="251">
        <v>123292.5</v>
      </c>
      <c r="K457" s="251">
        <v>553647.5</v>
      </c>
      <c r="L457" s="251">
        <f t="shared" ref="L457:L458" si="29">J457-I457</f>
        <v>123292.5</v>
      </c>
    </row>
    <row r="458" spans="1:12" x14ac:dyDescent="0.2">
      <c r="A458" s="64" t="s">
        <v>1058</v>
      </c>
      <c r="B458" s="140" t="s">
        <v>372</v>
      </c>
      <c r="C458" s="141"/>
      <c r="D458" s="141"/>
      <c r="E458" s="141"/>
      <c r="F458" s="141"/>
      <c r="G458" s="65" t="s">
        <v>1059</v>
      </c>
      <c r="H458" s="252">
        <v>430355</v>
      </c>
      <c r="I458" s="252">
        <v>0</v>
      </c>
      <c r="J458" s="252">
        <v>123292.5</v>
      </c>
      <c r="K458" s="252">
        <v>553647.5</v>
      </c>
      <c r="L458" s="252">
        <f t="shared" si="29"/>
        <v>123292.5</v>
      </c>
    </row>
    <row r="459" spans="1:12" x14ac:dyDescent="0.2">
      <c r="A459" s="67" t="s">
        <v>372</v>
      </c>
      <c r="B459" s="140" t="s">
        <v>372</v>
      </c>
      <c r="C459" s="141"/>
      <c r="D459" s="141"/>
      <c r="E459" s="141"/>
      <c r="F459" s="141"/>
      <c r="G459" s="68" t="s">
        <v>372</v>
      </c>
      <c r="H459" s="253"/>
      <c r="I459" s="253"/>
      <c r="J459" s="253"/>
      <c r="K459" s="253"/>
      <c r="L459" s="253"/>
    </row>
    <row r="460" spans="1:12" x14ac:dyDescent="0.2">
      <c r="A460" s="57" t="s">
        <v>1060</v>
      </c>
      <c r="B460" s="140" t="s">
        <v>372</v>
      </c>
      <c r="C460" s="141"/>
      <c r="D460" s="141"/>
      <c r="E460" s="141"/>
      <c r="F460" s="58" t="s">
        <v>1061</v>
      </c>
      <c r="G460" s="59"/>
      <c r="H460" s="251">
        <v>2341868.2799999998</v>
      </c>
      <c r="I460" s="251">
        <v>0</v>
      </c>
      <c r="J460" s="251">
        <v>117773.06</v>
      </c>
      <c r="K460" s="251">
        <v>2459641.34</v>
      </c>
      <c r="L460" s="251">
        <f t="shared" ref="L460:L461" si="30">J460-I460</f>
        <v>117773.06</v>
      </c>
    </row>
    <row r="461" spans="1:12" x14ac:dyDescent="0.2">
      <c r="A461" s="64" t="s">
        <v>1062</v>
      </c>
      <c r="B461" s="140" t="s">
        <v>372</v>
      </c>
      <c r="C461" s="141"/>
      <c r="D461" s="141"/>
      <c r="E461" s="141"/>
      <c r="F461" s="141"/>
      <c r="G461" s="65" t="s">
        <v>1063</v>
      </c>
      <c r="H461" s="252">
        <v>2341868.2799999998</v>
      </c>
      <c r="I461" s="252">
        <v>0</v>
      </c>
      <c r="J461" s="252">
        <v>117773.06</v>
      </c>
      <c r="K461" s="252">
        <v>2459641.34</v>
      </c>
      <c r="L461" s="252">
        <f t="shared" si="30"/>
        <v>117773.06</v>
      </c>
    </row>
    <row r="462" spans="1:12" x14ac:dyDescent="0.2">
      <c r="A462" s="67" t="s">
        <v>372</v>
      </c>
      <c r="B462" s="140" t="s">
        <v>372</v>
      </c>
      <c r="C462" s="141"/>
      <c r="D462" s="141"/>
      <c r="E462" s="141"/>
      <c r="F462" s="141"/>
      <c r="G462" s="68" t="s">
        <v>372</v>
      </c>
      <c r="H462" s="253"/>
      <c r="I462" s="253"/>
      <c r="J462" s="253"/>
      <c r="K462" s="253"/>
      <c r="L462" s="253"/>
    </row>
    <row r="463" spans="1:12" x14ac:dyDescent="0.2">
      <c r="A463" s="57" t="s">
        <v>1064</v>
      </c>
      <c r="B463" s="140" t="s">
        <v>372</v>
      </c>
      <c r="C463" s="141"/>
      <c r="D463" s="141"/>
      <c r="E463" s="58" t="s">
        <v>1065</v>
      </c>
      <c r="F463" s="59"/>
      <c r="G463" s="59"/>
      <c r="H463" s="251">
        <v>443299.46</v>
      </c>
      <c r="I463" s="251">
        <v>0</v>
      </c>
      <c r="J463" s="251">
        <v>97742.33</v>
      </c>
      <c r="K463" s="251">
        <v>541041.79</v>
      </c>
      <c r="L463" s="251">
        <f t="shared" ref="L463:L467" si="31">J463-I463</f>
        <v>97742.33</v>
      </c>
    </row>
    <row r="464" spans="1:12" x14ac:dyDescent="0.2">
      <c r="A464" s="57" t="s">
        <v>1066</v>
      </c>
      <c r="B464" s="140" t="s">
        <v>372</v>
      </c>
      <c r="C464" s="141"/>
      <c r="D464" s="141"/>
      <c r="E464" s="141"/>
      <c r="F464" s="58" t="s">
        <v>1065</v>
      </c>
      <c r="G464" s="59"/>
      <c r="H464" s="251">
        <v>443299.46</v>
      </c>
      <c r="I464" s="251">
        <v>0</v>
      </c>
      <c r="J464" s="251">
        <v>97742.33</v>
      </c>
      <c r="K464" s="251">
        <v>541041.79</v>
      </c>
      <c r="L464" s="251">
        <f t="shared" si="31"/>
        <v>97742.33</v>
      </c>
    </row>
    <row r="465" spans="1:12" x14ac:dyDescent="0.2">
      <c r="A465" s="64" t="s">
        <v>1067</v>
      </c>
      <c r="B465" s="140" t="s">
        <v>372</v>
      </c>
      <c r="C465" s="141"/>
      <c r="D465" s="141"/>
      <c r="E465" s="141"/>
      <c r="F465" s="141"/>
      <c r="G465" s="65" t="s">
        <v>1068</v>
      </c>
      <c r="H465" s="252">
        <v>442223.91</v>
      </c>
      <c r="I465" s="252">
        <v>0</v>
      </c>
      <c r="J465" s="252">
        <v>97694.43</v>
      </c>
      <c r="K465" s="252">
        <v>539918.34</v>
      </c>
      <c r="L465" s="252">
        <f t="shared" si="31"/>
        <v>97694.43</v>
      </c>
    </row>
    <row r="466" spans="1:12" x14ac:dyDescent="0.2">
      <c r="A466" s="64" t="s">
        <v>1069</v>
      </c>
      <c r="B466" s="140" t="s">
        <v>372</v>
      </c>
      <c r="C466" s="141"/>
      <c r="D466" s="141"/>
      <c r="E466" s="141"/>
      <c r="F466" s="141"/>
      <c r="G466" s="65" t="s">
        <v>1070</v>
      </c>
      <c r="H466" s="252">
        <v>275.55</v>
      </c>
      <c r="I466" s="252">
        <v>0</v>
      </c>
      <c r="J466" s="252">
        <v>47.9</v>
      </c>
      <c r="K466" s="252">
        <v>323.45</v>
      </c>
      <c r="L466" s="252">
        <f t="shared" si="31"/>
        <v>47.9</v>
      </c>
    </row>
    <row r="467" spans="1:12" x14ac:dyDescent="0.2">
      <c r="A467" s="64" t="s">
        <v>1071</v>
      </c>
      <c r="B467" s="140" t="s">
        <v>372</v>
      </c>
      <c r="C467" s="141"/>
      <c r="D467" s="141"/>
      <c r="E467" s="141"/>
      <c r="F467" s="141"/>
      <c r="G467" s="65" t="s">
        <v>1072</v>
      </c>
      <c r="H467" s="252">
        <v>800</v>
      </c>
      <c r="I467" s="252">
        <v>0</v>
      </c>
      <c r="J467" s="252">
        <v>0</v>
      </c>
      <c r="K467" s="252">
        <v>800</v>
      </c>
      <c r="L467" s="252">
        <f t="shared" si="31"/>
        <v>0</v>
      </c>
    </row>
    <row r="468" spans="1:12" x14ac:dyDescent="0.2">
      <c r="A468" s="67" t="s">
        <v>372</v>
      </c>
      <c r="B468" s="140" t="s">
        <v>372</v>
      </c>
      <c r="C468" s="141"/>
      <c r="D468" s="141"/>
      <c r="E468" s="141"/>
      <c r="F468" s="141"/>
      <c r="G468" s="68" t="s">
        <v>372</v>
      </c>
      <c r="H468" s="253"/>
      <c r="I468" s="253"/>
      <c r="J468" s="253"/>
      <c r="K468" s="253"/>
      <c r="L468" s="253"/>
    </row>
    <row r="469" spans="1:12" x14ac:dyDescent="0.2">
      <c r="A469" s="57" t="s">
        <v>1073</v>
      </c>
      <c r="B469" s="140" t="s">
        <v>372</v>
      </c>
      <c r="C469" s="141"/>
      <c r="D469" s="141"/>
      <c r="E469" s="58" t="s">
        <v>1074</v>
      </c>
      <c r="F469" s="59"/>
      <c r="G469" s="59"/>
      <c r="H469" s="251">
        <v>27.06</v>
      </c>
      <c r="I469" s="251">
        <v>0</v>
      </c>
      <c r="J469" s="251">
        <v>0</v>
      </c>
      <c r="K469" s="251">
        <v>27.06</v>
      </c>
      <c r="L469" s="251">
        <f t="shared" ref="L469:L471" si="32">J469-I469</f>
        <v>0</v>
      </c>
    </row>
    <row r="470" spans="1:12" x14ac:dyDescent="0.2">
      <c r="A470" s="57" t="s">
        <v>1075</v>
      </c>
      <c r="B470" s="140" t="s">
        <v>372</v>
      </c>
      <c r="C470" s="141"/>
      <c r="D470" s="141"/>
      <c r="E470" s="141"/>
      <c r="F470" s="58" t="s">
        <v>1076</v>
      </c>
      <c r="G470" s="59"/>
      <c r="H470" s="251">
        <v>27.06</v>
      </c>
      <c r="I470" s="251">
        <v>0</v>
      </c>
      <c r="J470" s="251">
        <v>0</v>
      </c>
      <c r="K470" s="251">
        <v>27.06</v>
      </c>
      <c r="L470" s="251">
        <f t="shared" si="32"/>
        <v>0</v>
      </c>
    </row>
    <row r="471" spans="1:12" x14ac:dyDescent="0.2">
      <c r="A471" s="64" t="s">
        <v>1077</v>
      </c>
      <c r="B471" s="140" t="s">
        <v>372</v>
      </c>
      <c r="C471" s="141"/>
      <c r="D471" s="141"/>
      <c r="E471" s="141"/>
      <c r="F471" s="141"/>
      <c r="G471" s="65" t="s">
        <v>1078</v>
      </c>
      <c r="H471" s="252">
        <v>27.06</v>
      </c>
      <c r="I471" s="252">
        <v>0</v>
      </c>
      <c r="J471" s="252">
        <v>0</v>
      </c>
      <c r="K471" s="252">
        <v>27.06</v>
      </c>
      <c r="L471" s="252">
        <f t="shared" si="32"/>
        <v>0</v>
      </c>
    </row>
    <row r="472" spans="1:12" x14ac:dyDescent="0.2">
      <c r="A472" s="67" t="s">
        <v>372</v>
      </c>
      <c r="B472" s="140" t="s">
        <v>372</v>
      </c>
      <c r="C472" s="141"/>
      <c r="D472" s="141"/>
      <c r="E472" s="141"/>
      <c r="F472" s="141"/>
      <c r="G472" s="68" t="s">
        <v>372</v>
      </c>
      <c r="H472" s="253"/>
      <c r="I472" s="253"/>
      <c r="J472" s="253"/>
      <c r="K472" s="253"/>
      <c r="L472" s="253"/>
    </row>
    <row r="473" spans="1:12" x14ac:dyDescent="0.2">
      <c r="A473" s="57" t="s">
        <v>1079</v>
      </c>
      <c r="B473" s="140" t="s">
        <v>372</v>
      </c>
      <c r="C473" s="141"/>
      <c r="D473" s="141"/>
      <c r="E473" s="58" t="s">
        <v>1080</v>
      </c>
      <c r="F473" s="59"/>
      <c r="G473" s="59"/>
      <c r="H473" s="251">
        <v>270.16000000000003</v>
      </c>
      <c r="I473" s="251">
        <v>0</v>
      </c>
      <c r="J473" s="251">
        <v>55.43</v>
      </c>
      <c r="K473" s="251">
        <v>325.58999999999997</v>
      </c>
      <c r="L473" s="251">
        <f t="shared" ref="L473:L475" si="33">J473-I473</f>
        <v>55.43</v>
      </c>
    </row>
    <row r="474" spans="1:12" x14ac:dyDescent="0.2">
      <c r="A474" s="57" t="s">
        <v>1081</v>
      </c>
      <c r="B474" s="140" t="s">
        <v>372</v>
      </c>
      <c r="C474" s="141"/>
      <c r="D474" s="141"/>
      <c r="E474" s="141"/>
      <c r="F474" s="58" t="s">
        <v>1080</v>
      </c>
      <c r="G474" s="59"/>
      <c r="H474" s="251">
        <v>270.16000000000003</v>
      </c>
      <c r="I474" s="251">
        <v>0</v>
      </c>
      <c r="J474" s="251">
        <v>55.43</v>
      </c>
      <c r="K474" s="251">
        <v>325.58999999999997</v>
      </c>
      <c r="L474" s="251">
        <f t="shared" si="33"/>
        <v>55.43</v>
      </c>
    </row>
    <row r="475" spans="1:12" x14ac:dyDescent="0.2">
      <c r="A475" s="64" t="s">
        <v>1082</v>
      </c>
      <c r="B475" s="140" t="s">
        <v>372</v>
      </c>
      <c r="C475" s="141"/>
      <c r="D475" s="141"/>
      <c r="E475" s="141"/>
      <c r="F475" s="141"/>
      <c r="G475" s="65" t="s">
        <v>1083</v>
      </c>
      <c r="H475" s="252">
        <v>270.16000000000003</v>
      </c>
      <c r="I475" s="252">
        <v>0</v>
      </c>
      <c r="J475" s="252">
        <v>55.43</v>
      </c>
      <c r="K475" s="252">
        <v>325.58999999999997</v>
      </c>
      <c r="L475" s="252">
        <f t="shared" si="33"/>
        <v>55.43</v>
      </c>
    </row>
    <row r="476" spans="1:12" x14ac:dyDescent="0.2">
      <c r="A476" s="67" t="s">
        <v>372</v>
      </c>
      <c r="B476" s="140" t="s">
        <v>372</v>
      </c>
      <c r="C476" s="141"/>
      <c r="D476" s="141"/>
      <c r="E476" s="141"/>
      <c r="F476" s="141"/>
      <c r="G476" s="68" t="s">
        <v>372</v>
      </c>
      <c r="H476" s="253"/>
      <c r="I476" s="253"/>
      <c r="J476" s="253"/>
      <c r="K476" s="253"/>
      <c r="L476" s="253"/>
    </row>
    <row r="477" spans="1:12" x14ac:dyDescent="0.2">
      <c r="A477" s="57" t="s">
        <v>1084</v>
      </c>
      <c r="B477" s="140" t="s">
        <v>372</v>
      </c>
      <c r="C477" s="141"/>
      <c r="D477" s="141"/>
      <c r="E477" s="58" t="s">
        <v>1027</v>
      </c>
      <c r="F477" s="59"/>
      <c r="G477" s="59"/>
      <c r="H477" s="251">
        <v>281964.39</v>
      </c>
      <c r="I477" s="251">
        <v>0</v>
      </c>
      <c r="J477" s="251">
        <v>27783.8</v>
      </c>
      <c r="K477" s="251">
        <v>309748.19</v>
      </c>
      <c r="L477" s="251">
        <f t="shared" ref="L477:L479" si="34">J477-I477</f>
        <v>27783.8</v>
      </c>
    </row>
    <row r="478" spans="1:12" x14ac:dyDescent="0.2">
      <c r="A478" s="57" t="s">
        <v>1085</v>
      </c>
      <c r="B478" s="140" t="s">
        <v>372</v>
      </c>
      <c r="C478" s="141"/>
      <c r="D478" s="141"/>
      <c r="E478" s="141"/>
      <c r="F478" s="58" t="s">
        <v>1027</v>
      </c>
      <c r="G478" s="59"/>
      <c r="H478" s="251">
        <v>281964.39</v>
      </c>
      <c r="I478" s="251">
        <v>0</v>
      </c>
      <c r="J478" s="251">
        <v>27783.8</v>
      </c>
      <c r="K478" s="251">
        <v>309748.19</v>
      </c>
      <c r="L478" s="251">
        <f t="shared" si="34"/>
        <v>27783.8</v>
      </c>
    </row>
    <row r="479" spans="1:12" x14ac:dyDescent="0.2">
      <c r="A479" s="64" t="s">
        <v>1086</v>
      </c>
      <c r="B479" s="140" t="s">
        <v>372</v>
      </c>
      <c r="C479" s="141"/>
      <c r="D479" s="141"/>
      <c r="E479" s="141"/>
      <c r="F479" s="141"/>
      <c r="G479" s="65" t="s">
        <v>1032</v>
      </c>
      <c r="H479" s="252">
        <v>281964.39</v>
      </c>
      <c r="I479" s="252">
        <v>0</v>
      </c>
      <c r="J479" s="252">
        <v>27783.8</v>
      </c>
      <c r="K479" s="252">
        <v>309748.19</v>
      </c>
      <c r="L479" s="252">
        <f t="shared" si="34"/>
        <v>27783.8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604"/>
  <sheetViews>
    <sheetView zoomScale="130" zoomScaleNormal="130" workbookViewId="0">
      <selection activeCell="L60" sqref="L60:L63"/>
    </sheetView>
  </sheetViews>
  <sheetFormatPr defaultRowHeight="13.2" x14ac:dyDescent="0.25"/>
  <cols>
    <col min="1" max="1" width="11.6640625" style="210" bestFit="1" customWidth="1"/>
    <col min="2" max="6" width="2.109375" style="210" customWidth="1"/>
    <col min="7" max="7" width="42.88671875" style="210" bestFit="1" customWidth="1"/>
    <col min="8" max="8" width="12.33203125" style="216" bestFit="1" customWidth="1"/>
    <col min="9" max="10" width="11.44140625" style="216" bestFit="1" customWidth="1"/>
    <col min="11" max="11" width="12" style="216" bestFit="1" customWidth="1"/>
    <col min="12" max="12" width="9.6640625" bestFit="1" customWidth="1"/>
    <col min="13" max="13" width="11.33203125" style="201" bestFit="1" customWidth="1"/>
    <col min="14" max="256" width="9.109375" style="201"/>
    <col min="257" max="257" width="11.33203125" style="201" bestFit="1" customWidth="1"/>
    <col min="258" max="262" width="5.33203125" style="201" customWidth="1"/>
    <col min="263" max="263" width="42.88671875" style="201" bestFit="1" customWidth="1"/>
    <col min="264" max="264" width="12.33203125" style="201" bestFit="1" customWidth="1"/>
    <col min="265" max="266" width="11.44140625" style="201" bestFit="1" customWidth="1"/>
    <col min="267" max="267" width="12" style="201" bestFit="1" customWidth="1"/>
    <col min="268" max="268" width="7.5546875" style="201" customWidth="1"/>
    <col min="269" max="512" width="9.109375" style="201"/>
    <col min="513" max="513" width="11.33203125" style="201" bestFit="1" customWidth="1"/>
    <col min="514" max="518" width="5.33203125" style="201" customWidth="1"/>
    <col min="519" max="519" width="42.88671875" style="201" bestFit="1" customWidth="1"/>
    <col min="520" max="520" width="12.33203125" style="201" bestFit="1" customWidth="1"/>
    <col min="521" max="522" width="11.44140625" style="201" bestFit="1" customWidth="1"/>
    <col min="523" max="523" width="12" style="201" bestFit="1" customWidth="1"/>
    <col min="524" max="524" width="7.5546875" style="201" customWidth="1"/>
    <col min="525" max="768" width="9.109375" style="201"/>
    <col min="769" max="769" width="11.33203125" style="201" bestFit="1" customWidth="1"/>
    <col min="770" max="774" width="5.33203125" style="201" customWidth="1"/>
    <col min="775" max="775" width="42.88671875" style="201" bestFit="1" customWidth="1"/>
    <col min="776" max="776" width="12.33203125" style="201" bestFit="1" customWidth="1"/>
    <col min="777" max="778" width="11.44140625" style="201" bestFit="1" customWidth="1"/>
    <col min="779" max="779" width="12" style="201" bestFit="1" customWidth="1"/>
    <col min="780" max="780" width="7.5546875" style="201" customWidth="1"/>
    <col min="781" max="1024" width="9.109375" style="201"/>
    <col min="1025" max="1025" width="11.33203125" style="201" bestFit="1" customWidth="1"/>
    <col min="1026" max="1030" width="5.33203125" style="201" customWidth="1"/>
    <col min="1031" max="1031" width="42.88671875" style="201" bestFit="1" customWidth="1"/>
    <col min="1032" max="1032" width="12.33203125" style="201" bestFit="1" customWidth="1"/>
    <col min="1033" max="1034" width="11.44140625" style="201" bestFit="1" customWidth="1"/>
    <col min="1035" max="1035" width="12" style="201" bestFit="1" customWidth="1"/>
    <col min="1036" max="1036" width="7.5546875" style="201" customWidth="1"/>
    <col min="1037" max="1280" width="9.109375" style="201"/>
    <col min="1281" max="1281" width="11.33203125" style="201" bestFit="1" customWidth="1"/>
    <col min="1282" max="1286" width="5.33203125" style="201" customWidth="1"/>
    <col min="1287" max="1287" width="42.88671875" style="201" bestFit="1" customWidth="1"/>
    <col min="1288" max="1288" width="12.33203125" style="201" bestFit="1" customWidth="1"/>
    <col min="1289" max="1290" width="11.44140625" style="201" bestFit="1" customWidth="1"/>
    <col min="1291" max="1291" width="12" style="201" bestFit="1" customWidth="1"/>
    <col min="1292" max="1292" width="7.5546875" style="201" customWidth="1"/>
    <col min="1293" max="1536" width="9.109375" style="201"/>
    <col min="1537" max="1537" width="11.33203125" style="201" bestFit="1" customWidth="1"/>
    <col min="1538" max="1542" width="5.33203125" style="201" customWidth="1"/>
    <col min="1543" max="1543" width="42.88671875" style="201" bestFit="1" customWidth="1"/>
    <col min="1544" max="1544" width="12.33203125" style="201" bestFit="1" customWidth="1"/>
    <col min="1545" max="1546" width="11.44140625" style="201" bestFit="1" customWidth="1"/>
    <col min="1547" max="1547" width="12" style="201" bestFit="1" customWidth="1"/>
    <col min="1548" max="1548" width="7.5546875" style="201" customWidth="1"/>
    <col min="1549" max="1792" width="9.109375" style="201"/>
    <col min="1793" max="1793" width="11.33203125" style="201" bestFit="1" customWidth="1"/>
    <col min="1794" max="1798" width="5.33203125" style="201" customWidth="1"/>
    <col min="1799" max="1799" width="42.88671875" style="201" bestFit="1" customWidth="1"/>
    <col min="1800" max="1800" width="12.33203125" style="201" bestFit="1" customWidth="1"/>
    <col min="1801" max="1802" width="11.44140625" style="201" bestFit="1" customWidth="1"/>
    <col min="1803" max="1803" width="12" style="201" bestFit="1" customWidth="1"/>
    <col min="1804" max="1804" width="7.5546875" style="201" customWidth="1"/>
    <col min="1805" max="2048" width="9.109375" style="201"/>
    <col min="2049" max="2049" width="11.33203125" style="201" bestFit="1" customWidth="1"/>
    <col min="2050" max="2054" width="5.33203125" style="201" customWidth="1"/>
    <col min="2055" max="2055" width="42.88671875" style="201" bestFit="1" customWidth="1"/>
    <col min="2056" max="2056" width="12.33203125" style="201" bestFit="1" customWidth="1"/>
    <col min="2057" max="2058" width="11.44140625" style="201" bestFit="1" customWidth="1"/>
    <col min="2059" max="2059" width="12" style="201" bestFit="1" customWidth="1"/>
    <col min="2060" max="2060" width="7.5546875" style="201" customWidth="1"/>
    <col min="2061" max="2304" width="9.109375" style="201"/>
    <col min="2305" max="2305" width="11.33203125" style="201" bestFit="1" customWidth="1"/>
    <col min="2306" max="2310" width="5.33203125" style="201" customWidth="1"/>
    <col min="2311" max="2311" width="42.88671875" style="201" bestFit="1" customWidth="1"/>
    <col min="2312" max="2312" width="12.33203125" style="201" bestFit="1" customWidth="1"/>
    <col min="2313" max="2314" width="11.44140625" style="201" bestFit="1" customWidth="1"/>
    <col min="2315" max="2315" width="12" style="201" bestFit="1" customWidth="1"/>
    <col min="2316" max="2316" width="7.5546875" style="201" customWidth="1"/>
    <col min="2317" max="2560" width="9.109375" style="201"/>
    <col min="2561" max="2561" width="11.33203125" style="201" bestFit="1" customWidth="1"/>
    <col min="2562" max="2566" width="5.33203125" style="201" customWidth="1"/>
    <col min="2567" max="2567" width="42.88671875" style="201" bestFit="1" customWidth="1"/>
    <col min="2568" max="2568" width="12.33203125" style="201" bestFit="1" customWidth="1"/>
    <col min="2569" max="2570" width="11.44140625" style="201" bestFit="1" customWidth="1"/>
    <col min="2571" max="2571" width="12" style="201" bestFit="1" customWidth="1"/>
    <col min="2572" max="2572" width="7.5546875" style="201" customWidth="1"/>
    <col min="2573" max="2816" width="9.109375" style="201"/>
    <col min="2817" max="2817" width="11.33203125" style="201" bestFit="1" customWidth="1"/>
    <col min="2818" max="2822" width="5.33203125" style="201" customWidth="1"/>
    <col min="2823" max="2823" width="42.88671875" style="201" bestFit="1" customWidth="1"/>
    <col min="2824" max="2824" width="12.33203125" style="201" bestFit="1" customWidth="1"/>
    <col min="2825" max="2826" width="11.44140625" style="201" bestFit="1" customWidth="1"/>
    <col min="2827" max="2827" width="12" style="201" bestFit="1" customWidth="1"/>
    <col min="2828" max="2828" width="7.5546875" style="201" customWidth="1"/>
    <col min="2829" max="3072" width="9.109375" style="201"/>
    <col min="3073" max="3073" width="11.33203125" style="201" bestFit="1" customWidth="1"/>
    <col min="3074" max="3078" width="5.33203125" style="201" customWidth="1"/>
    <col min="3079" max="3079" width="42.88671875" style="201" bestFit="1" customWidth="1"/>
    <col min="3080" max="3080" width="12.33203125" style="201" bestFit="1" customWidth="1"/>
    <col min="3081" max="3082" width="11.44140625" style="201" bestFit="1" customWidth="1"/>
    <col min="3083" max="3083" width="12" style="201" bestFit="1" customWidth="1"/>
    <col min="3084" max="3084" width="7.5546875" style="201" customWidth="1"/>
    <col min="3085" max="3328" width="9.109375" style="201"/>
    <col min="3329" max="3329" width="11.33203125" style="201" bestFit="1" customWidth="1"/>
    <col min="3330" max="3334" width="5.33203125" style="201" customWidth="1"/>
    <col min="3335" max="3335" width="42.88671875" style="201" bestFit="1" customWidth="1"/>
    <col min="3336" max="3336" width="12.33203125" style="201" bestFit="1" customWidth="1"/>
    <col min="3337" max="3338" width="11.44140625" style="201" bestFit="1" customWidth="1"/>
    <col min="3339" max="3339" width="12" style="201" bestFit="1" customWidth="1"/>
    <col min="3340" max="3340" width="7.5546875" style="201" customWidth="1"/>
    <col min="3341" max="3584" width="9.109375" style="201"/>
    <col min="3585" max="3585" width="11.33203125" style="201" bestFit="1" customWidth="1"/>
    <col min="3586" max="3590" width="5.33203125" style="201" customWidth="1"/>
    <col min="3591" max="3591" width="42.88671875" style="201" bestFit="1" customWidth="1"/>
    <col min="3592" max="3592" width="12.33203125" style="201" bestFit="1" customWidth="1"/>
    <col min="3593" max="3594" width="11.44140625" style="201" bestFit="1" customWidth="1"/>
    <col min="3595" max="3595" width="12" style="201" bestFit="1" customWidth="1"/>
    <col min="3596" max="3596" width="7.5546875" style="201" customWidth="1"/>
    <col min="3597" max="3840" width="9.109375" style="201"/>
    <col min="3841" max="3841" width="11.33203125" style="201" bestFit="1" customWidth="1"/>
    <col min="3842" max="3846" width="5.33203125" style="201" customWidth="1"/>
    <col min="3847" max="3847" width="42.88671875" style="201" bestFit="1" customWidth="1"/>
    <col min="3848" max="3848" width="12.33203125" style="201" bestFit="1" customWidth="1"/>
    <col min="3849" max="3850" width="11.44140625" style="201" bestFit="1" customWidth="1"/>
    <col min="3851" max="3851" width="12" style="201" bestFit="1" customWidth="1"/>
    <col min="3852" max="3852" width="7.5546875" style="201" customWidth="1"/>
    <col min="3853" max="4096" width="9.109375" style="201"/>
    <col min="4097" max="4097" width="11.33203125" style="201" bestFit="1" customWidth="1"/>
    <col min="4098" max="4102" width="5.33203125" style="201" customWidth="1"/>
    <col min="4103" max="4103" width="42.88671875" style="201" bestFit="1" customWidth="1"/>
    <col min="4104" max="4104" width="12.33203125" style="201" bestFit="1" customWidth="1"/>
    <col min="4105" max="4106" width="11.44140625" style="201" bestFit="1" customWidth="1"/>
    <col min="4107" max="4107" width="12" style="201" bestFit="1" customWidth="1"/>
    <col min="4108" max="4108" width="7.5546875" style="201" customWidth="1"/>
    <col min="4109" max="4352" width="9.109375" style="201"/>
    <col min="4353" max="4353" width="11.33203125" style="201" bestFit="1" customWidth="1"/>
    <col min="4354" max="4358" width="5.33203125" style="201" customWidth="1"/>
    <col min="4359" max="4359" width="42.88671875" style="201" bestFit="1" customWidth="1"/>
    <col min="4360" max="4360" width="12.33203125" style="201" bestFit="1" customWidth="1"/>
    <col min="4361" max="4362" width="11.44140625" style="201" bestFit="1" customWidth="1"/>
    <col min="4363" max="4363" width="12" style="201" bestFit="1" customWidth="1"/>
    <col min="4364" max="4364" width="7.5546875" style="201" customWidth="1"/>
    <col min="4365" max="4608" width="9.109375" style="201"/>
    <col min="4609" max="4609" width="11.33203125" style="201" bestFit="1" customWidth="1"/>
    <col min="4610" max="4614" width="5.33203125" style="201" customWidth="1"/>
    <col min="4615" max="4615" width="42.88671875" style="201" bestFit="1" customWidth="1"/>
    <col min="4616" max="4616" width="12.33203125" style="201" bestFit="1" customWidth="1"/>
    <col min="4617" max="4618" width="11.44140625" style="201" bestFit="1" customWidth="1"/>
    <col min="4619" max="4619" width="12" style="201" bestFit="1" customWidth="1"/>
    <col min="4620" max="4620" width="7.5546875" style="201" customWidth="1"/>
    <col min="4621" max="4864" width="9.109375" style="201"/>
    <col min="4865" max="4865" width="11.33203125" style="201" bestFit="1" customWidth="1"/>
    <col min="4866" max="4870" width="5.33203125" style="201" customWidth="1"/>
    <col min="4871" max="4871" width="42.88671875" style="201" bestFit="1" customWidth="1"/>
    <col min="4872" max="4872" width="12.33203125" style="201" bestFit="1" customWidth="1"/>
    <col min="4873" max="4874" width="11.44140625" style="201" bestFit="1" customWidth="1"/>
    <col min="4875" max="4875" width="12" style="201" bestFit="1" customWidth="1"/>
    <col min="4876" max="4876" width="7.5546875" style="201" customWidth="1"/>
    <col min="4877" max="5120" width="9.109375" style="201"/>
    <col min="5121" max="5121" width="11.33203125" style="201" bestFit="1" customWidth="1"/>
    <col min="5122" max="5126" width="5.33203125" style="201" customWidth="1"/>
    <col min="5127" max="5127" width="42.88671875" style="201" bestFit="1" customWidth="1"/>
    <col min="5128" max="5128" width="12.33203125" style="201" bestFit="1" customWidth="1"/>
    <col min="5129" max="5130" width="11.44140625" style="201" bestFit="1" customWidth="1"/>
    <col min="5131" max="5131" width="12" style="201" bestFit="1" customWidth="1"/>
    <col min="5132" max="5132" width="7.5546875" style="201" customWidth="1"/>
    <col min="5133" max="5376" width="9.109375" style="201"/>
    <col min="5377" max="5377" width="11.33203125" style="201" bestFit="1" customWidth="1"/>
    <col min="5378" max="5382" width="5.33203125" style="201" customWidth="1"/>
    <col min="5383" max="5383" width="42.88671875" style="201" bestFit="1" customWidth="1"/>
    <col min="5384" max="5384" width="12.33203125" style="201" bestFit="1" customWidth="1"/>
    <col min="5385" max="5386" width="11.44140625" style="201" bestFit="1" customWidth="1"/>
    <col min="5387" max="5387" width="12" style="201" bestFit="1" customWidth="1"/>
    <col min="5388" max="5388" width="7.5546875" style="201" customWidth="1"/>
    <col min="5389" max="5632" width="9.109375" style="201"/>
    <col min="5633" max="5633" width="11.33203125" style="201" bestFit="1" customWidth="1"/>
    <col min="5634" max="5638" width="5.33203125" style="201" customWidth="1"/>
    <col min="5639" max="5639" width="42.88671875" style="201" bestFit="1" customWidth="1"/>
    <col min="5640" max="5640" width="12.33203125" style="201" bestFit="1" customWidth="1"/>
    <col min="5641" max="5642" width="11.44140625" style="201" bestFit="1" customWidth="1"/>
    <col min="5643" max="5643" width="12" style="201" bestFit="1" customWidth="1"/>
    <col min="5644" max="5644" width="7.5546875" style="201" customWidth="1"/>
    <col min="5645" max="5888" width="9.109375" style="201"/>
    <col min="5889" max="5889" width="11.33203125" style="201" bestFit="1" customWidth="1"/>
    <col min="5890" max="5894" width="5.33203125" style="201" customWidth="1"/>
    <col min="5895" max="5895" width="42.88671875" style="201" bestFit="1" customWidth="1"/>
    <col min="5896" max="5896" width="12.33203125" style="201" bestFit="1" customWidth="1"/>
    <col min="5897" max="5898" width="11.44140625" style="201" bestFit="1" customWidth="1"/>
    <col min="5899" max="5899" width="12" style="201" bestFit="1" customWidth="1"/>
    <col min="5900" max="5900" width="7.5546875" style="201" customWidth="1"/>
    <col min="5901" max="6144" width="9.109375" style="201"/>
    <col min="6145" max="6145" width="11.33203125" style="201" bestFit="1" customWidth="1"/>
    <col min="6146" max="6150" width="5.33203125" style="201" customWidth="1"/>
    <col min="6151" max="6151" width="42.88671875" style="201" bestFit="1" customWidth="1"/>
    <col min="6152" max="6152" width="12.33203125" style="201" bestFit="1" customWidth="1"/>
    <col min="6153" max="6154" width="11.44140625" style="201" bestFit="1" customWidth="1"/>
    <col min="6155" max="6155" width="12" style="201" bestFit="1" customWidth="1"/>
    <col min="6156" max="6156" width="7.5546875" style="201" customWidth="1"/>
    <col min="6157" max="6400" width="9.109375" style="201"/>
    <col min="6401" max="6401" width="11.33203125" style="201" bestFit="1" customWidth="1"/>
    <col min="6402" max="6406" width="5.33203125" style="201" customWidth="1"/>
    <col min="6407" max="6407" width="42.88671875" style="201" bestFit="1" customWidth="1"/>
    <col min="6408" max="6408" width="12.33203125" style="201" bestFit="1" customWidth="1"/>
    <col min="6409" max="6410" width="11.44140625" style="201" bestFit="1" customWidth="1"/>
    <col min="6411" max="6411" width="12" style="201" bestFit="1" customWidth="1"/>
    <col min="6412" max="6412" width="7.5546875" style="201" customWidth="1"/>
    <col min="6413" max="6656" width="9.109375" style="201"/>
    <col min="6657" max="6657" width="11.33203125" style="201" bestFit="1" customWidth="1"/>
    <col min="6658" max="6662" width="5.33203125" style="201" customWidth="1"/>
    <col min="6663" max="6663" width="42.88671875" style="201" bestFit="1" customWidth="1"/>
    <col min="6664" max="6664" width="12.33203125" style="201" bestFit="1" customWidth="1"/>
    <col min="6665" max="6666" width="11.44140625" style="201" bestFit="1" customWidth="1"/>
    <col min="6667" max="6667" width="12" style="201" bestFit="1" customWidth="1"/>
    <col min="6668" max="6668" width="7.5546875" style="201" customWidth="1"/>
    <col min="6669" max="6912" width="9.109375" style="201"/>
    <col min="6913" max="6913" width="11.33203125" style="201" bestFit="1" customWidth="1"/>
    <col min="6914" max="6918" width="5.33203125" style="201" customWidth="1"/>
    <col min="6919" max="6919" width="42.88671875" style="201" bestFit="1" customWidth="1"/>
    <col min="6920" max="6920" width="12.33203125" style="201" bestFit="1" customWidth="1"/>
    <col min="6921" max="6922" width="11.44140625" style="201" bestFit="1" customWidth="1"/>
    <col min="6923" max="6923" width="12" style="201" bestFit="1" customWidth="1"/>
    <col min="6924" max="6924" width="7.5546875" style="201" customWidth="1"/>
    <col min="6925" max="7168" width="9.109375" style="201"/>
    <col min="7169" max="7169" width="11.33203125" style="201" bestFit="1" customWidth="1"/>
    <col min="7170" max="7174" width="5.33203125" style="201" customWidth="1"/>
    <col min="7175" max="7175" width="42.88671875" style="201" bestFit="1" customWidth="1"/>
    <col min="7176" max="7176" width="12.33203125" style="201" bestFit="1" customWidth="1"/>
    <col min="7177" max="7178" width="11.44140625" style="201" bestFit="1" customWidth="1"/>
    <col min="7179" max="7179" width="12" style="201" bestFit="1" customWidth="1"/>
    <col min="7180" max="7180" width="7.5546875" style="201" customWidth="1"/>
    <col min="7181" max="7424" width="9.109375" style="201"/>
    <col min="7425" max="7425" width="11.33203125" style="201" bestFit="1" customWidth="1"/>
    <col min="7426" max="7430" width="5.33203125" style="201" customWidth="1"/>
    <col min="7431" max="7431" width="42.88671875" style="201" bestFit="1" customWidth="1"/>
    <col min="7432" max="7432" width="12.33203125" style="201" bestFit="1" customWidth="1"/>
    <col min="7433" max="7434" width="11.44140625" style="201" bestFit="1" customWidth="1"/>
    <col min="7435" max="7435" width="12" style="201" bestFit="1" customWidth="1"/>
    <col min="7436" max="7436" width="7.5546875" style="201" customWidth="1"/>
    <col min="7437" max="7680" width="9.109375" style="201"/>
    <col min="7681" max="7681" width="11.33203125" style="201" bestFit="1" customWidth="1"/>
    <col min="7682" max="7686" width="5.33203125" style="201" customWidth="1"/>
    <col min="7687" max="7687" width="42.88671875" style="201" bestFit="1" customWidth="1"/>
    <col min="7688" max="7688" width="12.33203125" style="201" bestFit="1" customWidth="1"/>
    <col min="7689" max="7690" width="11.44140625" style="201" bestFit="1" customWidth="1"/>
    <col min="7691" max="7691" width="12" style="201" bestFit="1" customWidth="1"/>
    <col min="7692" max="7692" width="7.5546875" style="201" customWidth="1"/>
    <col min="7693" max="7936" width="9.109375" style="201"/>
    <col min="7937" max="7937" width="11.33203125" style="201" bestFit="1" customWidth="1"/>
    <col min="7938" max="7942" width="5.33203125" style="201" customWidth="1"/>
    <col min="7943" max="7943" width="42.88671875" style="201" bestFit="1" customWidth="1"/>
    <col min="7944" max="7944" width="12.33203125" style="201" bestFit="1" customWidth="1"/>
    <col min="7945" max="7946" width="11.44140625" style="201" bestFit="1" customWidth="1"/>
    <col min="7947" max="7947" width="12" style="201" bestFit="1" customWidth="1"/>
    <col min="7948" max="7948" width="7.5546875" style="201" customWidth="1"/>
    <col min="7949" max="8192" width="9.109375" style="201"/>
    <col min="8193" max="8193" width="11.33203125" style="201" bestFit="1" customWidth="1"/>
    <col min="8194" max="8198" width="5.33203125" style="201" customWidth="1"/>
    <col min="8199" max="8199" width="42.88671875" style="201" bestFit="1" customWidth="1"/>
    <col min="8200" max="8200" width="12.33203125" style="201" bestFit="1" customWidth="1"/>
    <col min="8201" max="8202" width="11.44140625" style="201" bestFit="1" customWidth="1"/>
    <col min="8203" max="8203" width="12" style="201" bestFit="1" customWidth="1"/>
    <col min="8204" max="8204" width="7.5546875" style="201" customWidth="1"/>
    <col min="8205" max="8448" width="9.109375" style="201"/>
    <col min="8449" max="8449" width="11.33203125" style="201" bestFit="1" customWidth="1"/>
    <col min="8450" max="8454" width="5.33203125" style="201" customWidth="1"/>
    <col min="8455" max="8455" width="42.88671875" style="201" bestFit="1" customWidth="1"/>
    <col min="8456" max="8456" width="12.33203125" style="201" bestFit="1" customWidth="1"/>
    <col min="8457" max="8458" width="11.44140625" style="201" bestFit="1" customWidth="1"/>
    <col min="8459" max="8459" width="12" style="201" bestFit="1" customWidth="1"/>
    <col min="8460" max="8460" width="7.5546875" style="201" customWidth="1"/>
    <col min="8461" max="8704" width="9.109375" style="201"/>
    <col min="8705" max="8705" width="11.33203125" style="201" bestFit="1" customWidth="1"/>
    <col min="8706" max="8710" width="5.33203125" style="201" customWidth="1"/>
    <col min="8711" max="8711" width="42.88671875" style="201" bestFit="1" customWidth="1"/>
    <col min="8712" max="8712" width="12.33203125" style="201" bestFit="1" customWidth="1"/>
    <col min="8713" max="8714" width="11.44140625" style="201" bestFit="1" customWidth="1"/>
    <col min="8715" max="8715" width="12" style="201" bestFit="1" customWidth="1"/>
    <col min="8716" max="8716" width="7.5546875" style="201" customWidth="1"/>
    <col min="8717" max="8960" width="9.109375" style="201"/>
    <col min="8961" max="8961" width="11.33203125" style="201" bestFit="1" customWidth="1"/>
    <col min="8962" max="8966" width="5.33203125" style="201" customWidth="1"/>
    <col min="8967" max="8967" width="42.88671875" style="201" bestFit="1" customWidth="1"/>
    <col min="8968" max="8968" width="12.33203125" style="201" bestFit="1" customWidth="1"/>
    <col min="8969" max="8970" width="11.44140625" style="201" bestFit="1" customWidth="1"/>
    <col min="8971" max="8971" width="12" style="201" bestFit="1" customWidth="1"/>
    <col min="8972" max="8972" width="7.5546875" style="201" customWidth="1"/>
    <col min="8973" max="9216" width="9.109375" style="201"/>
    <col min="9217" max="9217" width="11.33203125" style="201" bestFit="1" customWidth="1"/>
    <col min="9218" max="9222" width="5.33203125" style="201" customWidth="1"/>
    <col min="9223" max="9223" width="42.88671875" style="201" bestFit="1" customWidth="1"/>
    <col min="9224" max="9224" width="12.33203125" style="201" bestFit="1" customWidth="1"/>
    <col min="9225" max="9226" width="11.44140625" style="201" bestFit="1" customWidth="1"/>
    <col min="9227" max="9227" width="12" style="201" bestFit="1" customWidth="1"/>
    <col min="9228" max="9228" width="7.5546875" style="201" customWidth="1"/>
    <col min="9229" max="9472" width="9.109375" style="201"/>
    <col min="9473" max="9473" width="11.33203125" style="201" bestFit="1" customWidth="1"/>
    <col min="9474" max="9478" width="5.33203125" style="201" customWidth="1"/>
    <col min="9479" max="9479" width="42.88671875" style="201" bestFit="1" customWidth="1"/>
    <col min="9480" max="9480" width="12.33203125" style="201" bestFit="1" customWidth="1"/>
    <col min="9481" max="9482" width="11.44140625" style="201" bestFit="1" customWidth="1"/>
    <col min="9483" max="9483" width="12" style="201" bestFit="1" customWidth="1"/>
    <col min="9484" max="9484" width="7.5546875" style="201" customWidth="1"/>
    <col min="9485" max="9728" width="9.109375" style="201"/>
    <col min="9729" max="9729" width="11.33203125" style="201" bestFit="1" customWidth="1"/>
    <col min="9730" max="9734" width="5.33203125" style="201" customWidth="1"/>
    <col min="9735" max="9735" width="42.88671875" style="201" bestFit="1" customWidth="1"/>
    <col min="9736" max="9736" width="12.33203125" style="201" bestFit="1" customWidth="1"/>
    <col min="9737" max="9738" width="11.44140625" style="201" bestFit="1" customWidth="1"/>
    <col min="9739" max="9739" width="12" style="201" bestFit="1" customWidth="1"/>
    <col min="9740" max="9740" width="7.5546875" style="201" customWidth="1"/>
    <col min="9741" max="9984" width="9.109375" style="201"/>
    <col min="9985" max="9985" width="11.33203125" style="201" bestFit="1" customWidth="1"/>
    <col min="9986" max="9990" width="5.33203125" style="201" customWidth="1"/>
    <col min="9991" max="9991" width="42.88671875" style="201" bestFit="1" customWidth="1"/>
    <col min="9992" max="9992" width="12.33203125" style="201" bestFit="1" customWidth="1"/>
    <col min="9993" max="9994" width="11.44140625" style="201" bestFit="1" customWidth="1"/>
    <col min="9995" max="9995" width="12" style="201" bestFit="1" customWidth="1"/>
    <col min="9996" max="9996" width="7.5546875" style="201" customWidth="1"/>
    <col min="9997" max="10240" width="9.109375" style="201"/>
    <col min="10241" max="10241" width="11.33203125" style="201" bestFit="1" customWidth="1"/>
    <col min="10242" max="10246" width="5.33203125" style="201" customWidth="1"/>
    <col min="10247" max="10247" width="42.88671875" style="201" bestFit="1" customWidth="1"/>
    <col min="10248" max="10248" width="12.33203125" style="201" bestFit="1" customWidth="1"/>
    <col min="10249" max="10250" width="11.44140625" style="201" bestFit="1" customWidth="1"/>
    <col min="10251" max="10251" width="12" style="201" bestFit="1" customWidth="1"/>
    <col min="10252" max="10252" width="7.5546875" style="201" customWidth="1"/>
    <col min="10253" max="10496" width="9.109375" style="201"/>
    <col min="10497" max="10497" width="11.33203125" style="201" bestFit="1" customWidth="1"/>
    <col min="10498" max="10502" width="5.33203125" style="201" customWidth="1"/>
    <col min="10503" max="10503" width="42.88671875" style="201" bestFit="1" customWidth="1"/>
    <col min="10504" max="10504" width="12.33203125" style="201" bestFit="1" customWidth="1"/>
    <col min="10505" max="10506" width="11.44140625" style="201" bestFit="1" customWidth="1"/>
    <col min="10507" max="10507" width="12" style="201" bestFit="1" customWidth="1"/>
    <col min="10508" max="10508" width="7.5546875" style="201" customWidth="1"/>
    <col min="10509" max="10752" width="9.109375" style="201"/>
    <col min="10753" max="10753" width="11.33203125" style="201" bestFit="1" customWidth="1"/>
    <col min="10754" max="10758" width="5.33203125" style="201" customWidth="1"/>
    <col min="10759" max="10759" width="42.88671875" style="201" bestFit="1" customWidth="1"/>
    <col min="10760" max="10760" width="12.33203125" style="201" bestFit="1" customWidth="1"/>
    <col min="10761" max="10762" width="11.44140625" style="201" bestFit="1" customWidth="1"/>
    <col min="10763" max="10763" width="12" style="201" bestFit="1" customWidth="1"/>
    <col min="10764" max="10764" width="7.5546875" style="201" customWidth="1"/>
    <col min="10765" max="11008" width="9.109375" style="201"/>
    <col min="11009" max="11009" width="11.33203125" style="201" bestFit="1" customWidth="1"/>
    <col min="11010" max="11014" width="5.33203125" style="201" customWidth="1"/>
    <col min="11015" max="11015" width="42.88671875" style="201" bestFit="1" customWidth="1"/>
    <col min="11016" max="11016" width="12.33203125" style="201" bestFit="1" customWidth="1"/>
    <col min="11017" max="11018" width="11.44140625" style="201" bestFit="1" customWidth="1"/>
    <col min="11019" max="11019" width="12" style="201" bestFit="1" customWidth="1"/>
    <col min="11020" max="11020" width="7.5546875" style="201" customWidth="1"/>
    <col min="11021" max="11264" width="9.109375" style="201"/>
    <col min="11265" max="11265" width="11.33203125" style="201" bestFit="1" customWidth="1"/>
    <col min="11266" max="11270" width="5.33203125" style="201" customWidth="1"/>
    <col min="11271" max="11271" width="42.88671875" style="201" bestFit="1" customWidth="1"/>
    <col min="11272" max="11272" width="12.33203125" style="201" bestFit="1" customWidth="1"/>
    <col min="11273" max="11274" width="11.44140625" style="201" bestFit="1" customWidth="1"/>
    <col min="11275" max="11275" width="12" style="201" bestFit="1" customWidth="1"/>
    <col min="11276" max="11276" width="7.5546875" style="201" customWidth="1"/>
    <col min="11277" max="11520" width="9.109375" style="201"/>
    <col min="11521" max="11521" width="11.33203125" style="201" bestFit="1" customWidth="1"/>
    <col min="11522" max="11526" width="5.33203125" style="201" customWidth="1"/>
    <col min="11527" max="11527" width="42.88671875" style="201" bestFit="1" customWidth="1"/>
    <col min="11528" max="11528" width="12.33203125" style="201" bestFit="1" customWidth="1"/>
    <col min="11529" max="11530" width="11.44140625" style="201" bestFit="1" customWidth="1"/>
    <col min="11531" max="11531" width="12" style="201" bestFit="1" customWidth="1"/>
    <col min="11532" max="11532" width="7.5546875" style="201" customWidth="1"/>
    <col min="11533" max="11776" width="9.109375" style="201"/>
    <col min="11777" max="11777" width="11.33203125" style="201" bestFit="1" customWidth="1"/>
    <col min="11778" max="11782" width="5.33203125" style="201" customWidth="1"/>
    <col min="11783" max="11783" width="42.88671875" style="201" bestFit="1" customWidth="1"/>
    <col min="11784" max="11784" width="12.33203125" style="201" bestFit="1" customWidth="1"/>
    <col min="11785" max="11786" width="11.44140625" style="201" bestFit="1" customWidth="1"/>
    <col min="11787" max="11787" width="12" style="201" bestFit="1" customWidth="1"/>
    <col min="11788" max="11788" width="7.5546875" style="201" customWidth="1"/>
    <col min="11789" max="12032" width="9.109375" style="201"/>
    <col min="12033" max="12033" width="11.33203125" style="201" bestFit="1" customWidth="1"/>
    <col min="12034" max="12038" width="5.33203125" style="201" customWidth="1"/>
    <col min="12039" max="12039" width="42.88671875" style="201" bestFit="1" customWidth="1"/>
    <col min="12040" max="12040" width="12.33203125" style="201" bestFit="1" customWidth="1"/>
    <col min="12041" max="12042" width="11.44140625" style="201" bestFit="1" customWidth="1"/>
    <col min="12043" max="12043" width="12" style="201" bestFit="1" customWidth="1"/>
    <col min="12044" max="12044" width="7.5546875" style="201" customWidth="1"/>
    <col min="12045" max="12288" width="9.109375" style="201"/>
    <col min="12289" max="12289" width="11.33203125" style="201" bestFit="1" customWidth="1"/>
    <col min="12290" max="12294" width="5.33203125" style="201" customWidth="1"/>
    <col min="12295" max="12295" width="42.88671875" style="201" bestFit="1" customWidth="1"/>
    <col min="12296" max="12296" width="12.33203125" style="201" bestFit="1" customWidth="1"/>
    <col min="12297" max="12298" width="11.44140625" style="201" bestFit="1" customWidth="1"/>
    <col min="12299" max="12299" width="12" style="201" bestFit="1" customWidth="1"/>
    <col min="12300" max="12300" width="7.5546875" style="201" customWidth="1"/>
    <col min="12301" max="12544" width="9.109375" style="201"/>
    <col min="12545" max="12545" width="11.33203125" style="201" bestFit="1" customWidth="1"/>
    <col min="12546" max="12550" width="5.33203125" style="201" customWidth="1"/>
    <col min="12551" max="12551" width="42.88671875" style="201" bestFit="1" customWidth="1"/>
    <col min="12552" max="12552" width="12.33203125" style="201" bestFit="1" customWidth="1"/>
    <col min="12553" max="12554" width="11.44140625" style="201" bestFit="1" customWidth="1"/>
    <col min="12555" max="12555" width="12" style="201" bestFit="1" customWidth="1"/>
    <col min="12556" max="12556" width="7.5546875" style="201" customWidth="1"/>
    <col min="12557" max="12800" width="9.109375" style="201"/>
    <col min="12801" max="12801" width="11.33203125" style="201" bestFit="1" customWidth="1"/>
    <col min="12802" max="12806" width="5.33203125" style="201" customWidth="1"/>
    <col min="12807" max="12807" width="42.88671875" style="201" bestFit="1" customWidth="1"/>
    <col min="12808" max="12808" width="12.33203125" style="201" bestFit="1" customWidth="1"/>
    <col min="12809" max="12810" width="11.44140625" style="201" bestFit="1" customWidth="1"/>
    <col min="12811" max="12811" width="12" style="201" bestFit="1" customWidth="1"/>
    <col min="12812" max="12812" width="7.5546875" style="201" customWidth="1"/>
    <col min="12813" max="13056" width="9.109375" style="201"/>
    <col min="13057" max="13057" width="11.33203125" style="201" bestFit="1" customWidth="1"/>
    <col min="13058" max="13062" width="5.33203125" style="201" customWidth="1"/>
    <col min="13063" max="13063" width="42.88671875" style="201" bestFit="1" customWidth="1"/>
    <col min="13064" max="13064" width="12.33203125" style="201" bestFit="1" customWidth="1"/>
    <col min="13065" max="13066" width="11.44140625" style="201" bestFit="1" customWidth="1"/>
    <col min="13067" max="13067" width="12" style="201" bestFit="1" customWidth="1"/>
    <col min="13068" max="13068" width="7.5546875" style="201" customWidth="1"/>
    <col min="13069" max="13312" width="9.109375" style="201"/>
    <col min="13313" max="13313" width="11.33203125" style="201" bestFit="1" customWidth="1"/>
    <col min="13314" max="13318" width="5.33203125" style="201" customWidth="1"/>
    <col min="13319" max="13319" width="42.88671875" style="201" bestFit="1" customWidth="1"/>
    <col min="13320" max="13320" width="12.33203125" style="201" bestFit="1" customWidth="1"/>
    <col min="13321" max="13322" width="11.44140625" style="201" bestFit="1" customWidth="1"/>
    <col min="13323" max="13323" width="12" style="201" bestFit="1" customWidth="1"/>
    <col min="13324" max="13324" width="7.5546875" style="201" customWidth="1"/>
    <col min="13325" max="13568" width="9.109375" style="201"/>
    <col min="13569" max="13569" width="11.33203125" style="201" bestFit="1" customWidth="1"/>
    <col min="13570" max="13574" width="5.33203125" style="201" customWidth="1"/>
    <col min="13575" max="13575" width="42.88671875" style="201" bestFit="1" customWidth="1"/>
    <col min="13576" max="13576" width="12.33203125" style="201" bestFit="1" customWidth="1"/>
    <col min="13577" max="13578" width="11.44140625" style="201" bestFit="1" customWidth="1"/>
    <col min="13579" max="13579" width="12" style="201" bestFit="1" customWidth="1"/>
    <col min="13580" max="13580" width="7.5546875" style="201" customWidth="1"/>
    <col min="13581" max="13824" width="9.109375" style="201"/>
    <col min="13825" max="13825" width="11.33203125" style="201" bestFit="1" customWidth="1"/>
    <col min="13826" max="13830" width="5.33203125" style="201" customWidth="1"/>
    <col min="13831" max="13831" width="42.88671875" style="201" bestFit="1" customWidth="1"/>
    <col min="13832" max="13832" width="12.33203125" style="201" bestFit="1" customWidth="1"/>
    <col min="13833" max="13834" width="11.44140625" style="201" bestFit="1" customWidth="1"/>
    <col min="13835" max="13835" width="12" style="201" bestFit="1" customWidth="1"/>
    <col min="13836" max="13836" width="7.5546875" style="201" customWidth="1"/>
    <col min="13837" max="14080" width="9.109375" style="201"/>
    <col min="14081" max="14081" width="11.33203125" style="201" bestFit="1" customWidth="1"/>
    <col min="14082" max="14086" width="5.33203125" style="201" customWidth="1"/>
    <col min="14087" max="14087" width="42.88671875" style="201" bestFit="1" customWidth="1"/>
    <col min="14088" max="14088" width="12.33203125" style="201" bestFit="1" customWidth="1"/>
    <col min="14089" max="14090" width="11.44140625" style="201" bestFit="1" customWidth="1"/>
    <col min="14091" max="14091" width="12" style="201" bestFit="1" customWidth="1"/>
    <col min="14092" max="14092" width="7.5546875" style="201" customWidth="1"/>
    <col min="14093" max="14336" width="9.109375" style="201"/>
    <col min="14337" max="14337" width="11.33203125" style="201" bestFit="1" customWidth="1"/>
    <col min="14338" max="14342" width="5.33203125" style="201" customWidth="1"/>
    <col min="14343" max="14343" width="42.88671875" style="201" bestFit="1" customWidth="1"/>
    <col min="14344" max="14344" width="12.33203125" style="201" bestFit="1" customWidth="1"/>
    <col min="14345" max="14346" width="11.44140625" style="201" bestFit="1" customWidth="1"/>
    <col min="14347" max="14347" width="12" style="201" bestFit="1" customWidth="1"/>
    <col min="14348" max="14348" width="7.5546875" style="201" customWidth="1"/>
    <col min="14349" max="14592" width="9.109375" style="201"/>
    <col min="14593" max="14593" width="11.33203125" style="201" bestFit="1" customWidth="1"/>
    <col min="14594" max="14598" width="5.33203125" style="201" customWidth="1"/>
    <col min="14599" max="14599" width="42.88671875" style="201" bestFit="1" customWidth="1"/>
    <col min="14600" max="14600" width="12.33203125" style="201" bestFit="1" customWidth="1"/>
    <col min="14601" max="14602" width="11.44140625" style="201" bestFit="1" customWidth="1"/>
    <col min="14603" max="14603" width="12" style="201" bestFit="1" customWidth="1"/>
    <col min="14604" max="14604" width="7.5546875" style="201" customWidth="1"/>
    <col min="14605" max="14848" width="9.109375" style="201"/>
    <col min="14849" max="14849" width="11.33203125" style="201" bestFit="1" customWidth="1"/>
    <col min="14850" max="14854" width="5.33203125" style="201" customWidth="1"/>
    <col min="14855" max="14855" width="42.88671875" style="201" bestFit="1" customWidth="1"/>
    <col min="14856" max="14856" width="12.33203125" style="201" bestFit="1" customWidth="1"/>
    <col min="14857" max="14858" width="11.44140625" style="201" bestFit="1" customWidth="1"/>
    <col min="14859" max="14859" width="12" style="201" bestFit="1" customWidth="1"/>
    <col min="14860" max="14860" width="7.5546875" style="201" customWidth="1"/>
    <col min="14861" max="15104" width="9.109375" style="201"/>
    <col min="15105" max="15105" width="11.33203125" style="201" bestFit="1" customWidth="1"/>
    <col min="15106" max="15110" width="5.33203125" style="201" customWidth="1"/>
    <col min="15111" max="15111" width="42.88671875" style="201" bestFit="1" customWidth="1"/>
    <col min="15112" max="15112" width="12.33203125" style="201" bestFit="1" customWidth="1"/>
    <col min="15113" max="15114" width="11.44140625" style="201" bestFit="1" customWidth="1"/>
    <col min="15115" max="15115" width="12" style="201" bestFit="1" customWidth="1"/>
    <col min="15116" max="15116" width="7.5546875" style="201" customWidth="1"/>
    <col min="15117" max="15360" width="9.109375" style="201"/>
    <col min="15361" max="15361" width="11.33203125" style="201" bestFit="1" customWidth="1"/>
    <col min="15362" max="15366" width="5.33203125" style="201" customWidth="1"/>
    <col min="15367" max="15367" width="42.88671875" style="201" bestFit="1" customWidth="1"/>
    <col min="15368" max="15368" width="12.33203125" style="201" bestFit="1" customWidth="1"/>
    <col min="15369" max="15370" width="11.44140625" style="201" bestFit="1" customWidth="1"/>
    <col min="15371" max="15371" width="12" style="201" bestFit="1" customWidth="1"/>
    <col min="15372" max="15372" width="7.5546875" style="201" customWidth="1"/>
    <col min="15373" max="15616" width="9.109375" style="201"/>
    <col min="15617" max="15617" width="11.33203125" style="201" bestFit="1" customWidth="1"/>
    <col min="15618" max="15622" width="5.33203125" style="201" customWidth="1"/>
    <col min="15623" max="15623" width="42.88671875" style="201" bestFit="1" customWidth="1"/>
    <col min="15624" max="15624" width="12.33203125" style="201" bestFit="1" customWidth="1"/>
    <col min="15625" max="15626" width="11.44140625" style="201" bestFit="1" customWidth="1"/>
    <col min="15627" max="15627" width="12" style="201" bestFit="1" customWidth="1"/>
    <col min="15628" max="15628" width="7.5546875" style="201" customWidth="1"/>
    <col min="15629" max="15872" width="9.109375" style="201"/>
    <col min="15873" max="15873" width="11.33203125" style="201" bestFit="1" customWidth="1"/>
    <col min="15874" max="15878" width="5.33203125" style="201" customWidth="1"/>
    <col min="15879" max="15879" width="42.88671875" style="201" bestFit="1" customWidth="1"/>
    <col min="15880" max="15880" width="12.33203125" style="201" bestFit="1" customWidth="1"/>
    <col min="15881" max="15882" width="11.44140625" style="201" bestFit="1" customWidth="1"/>
    <col min="15883" max="15883" width="12" style="201" bestFit="1" customWidth="1"/>
    <col min="15884" max="15884" width="7.5546875" style="201" customWidth="1"/>
    <col min="15885" max="16128" width="9.109375" style="201"/>
    <col min="16129" max="16129" width="11.33203125" style="201" bestFit="1" customWidth="1"/>
    <col min="16130" max="16134" width="5.33203125" style="201" customWidth="1"/>
    <col min="16135" max="16135" width="42.88671875" style="201" bestFit="1" customWidth="1"/>
    <col min="16136" max="16136" width="12.33203125" style="201" bestFit="1" customWidth="1"/>
    <col min="16137" max="16138" width="11.44140625" style="201" bestFit="1" customWidth="1"/>
    <col min="16139" max="16139" width="12" style="201" bestFit="1" customWidth="1"/>
    <col min="16140" max="16140" width="7.5546875" style="201" customWidth="1"/>
    <col min="16141" max="16384" width="9.109375" style="201"/>
  </cols>
  <sheetData>
    <row r="1" spans="1:12" ht="9.75" customHeight="1" x14ac:dyDescent="0.25">
      <c r="A1" s="211" t="s">
        <v>363</v>
      </c>
      <c r="B1" s="198" t="s">
        <v>364</v>
      </c>
      <c r="C1" s="199"/>
      <c r="D1" s="199"/>
      <c r="E1" s="199"/>
      <c r="F1" s="199"/>
      <c r="G1" s="199"/>
      <c r="H1" s="212" t="s">
        <v>365</v>
      </c>
      <c r="I1" s="212" t="s">
        <v>366</v>
      </c>
      <c r="J1" s="212" t="s">
        <v>367</v>
      </c>
      <c r="K1" s="212" t="s">
        <v>368</v>
      </c>
      <c r="L1" s="213"/>
    </row>
    <row r="2" spans="1:12" ht="9.75" customHeight="1" x14ac:dyDescent="0.25">
      <c r="A2" s="176" t="s">
        <v>369</v>
      </c>
      <c r="B2" s="177" t="s">
        <v>370</v>
      </c>
      <c r="C2" s="178"/>
      <c r="D2" s="178"/>
      <c r="E2" s="178"/>
      <c r="F2" s="178"/>
      <c r="G2" s="178"/>
      <c r="H2" s="179">
        <v>25519409.379999999</v>
      </c>
      <c r="I2" s="179">
        <v>3211530.31</v>
      </c>
      <c r="J2" s="179">
        <v>3586376</v>
      </c>
      <c r="K2" s="179">
        <v>25144563.690000001</v>
      </c>
      <c r="L2" s="214"/>
    </row>
    <row r="3" spans="1:12" ht="9.75" customHeight="1" x14ac:dyDescent="0.25">
      <c r="A3" s="176" t="s">
        <v>371</v>
      </c>
      <c r="B3" s="204" t="s">
        <v>372</v>
      </c>
      <c r="C3" s="177" t="s">
        <v>373</v>
      </c>
      <c r="D3" s="178"/>
      <c r="E3" s="178"/>
      <c r="F3" s="178"/>
      <c r="G3" s="178"/>
      <c r="H3" s="179">
        <v>13175364.24</v>
      </c>
      <c r="I3" s="179">
        <v>3195913.11</v>
      </c>
      <c r="J3" s="179">
        <v>3441353.37</v>
      </c>
      <c r="K3" s="179">
        <v>12929923.98</v>
      </c>
      <c r="L3" s="214"/>
    </row>
    <row r="4" spans="1:12" ht="9.75" customHeight="1" x14ac:dyDescent="0.25">
      <c r="A4" s="176" t="s">
        <v>374</v>
      </c>
      <c r="B4" s="205" t="s">
        <v>372</v>
      </c>
      <c r="C4" s="206"/>
      <c r="D4" s="177" t="s">
        <v>375</v>
      </c>
      <c r="E4" s="178"/>
      <c r="F4" s="178"/>
      <c r="G4" s="178"/>
      <c r="H4" s="179">
        <v>13094496.970000001</v>
      </c>
      <c r="I4" s="179">
        <v>2965661.43</v>
      </c>
      <c r="J4" s="179">
        <v>3250561.69</v>
      </c>
      <c r="K4" s="179">
        <v>12809596.710000001</v>
      </c>
      <c r="L4" s="214"/>
    </row>
    <row r="5" spans="1:12" ht="9.75" customHeight="1" x14ac:dyDescent="0.25">
      <c r="A5" s="176" t="s">
        <v>376</v>
      </c>
      <c r="B5" s="205" t="s">
        <v>372</v>
      </c>
      <c r="C5" s="206"/>
      <c r="D5" s="206"/>
      <c r="E5" s="177" t="s">
        <v>375</v>
      </c>
      <c r="F5" s="178"/>
      <c r="G5" s="178"/>
      <c r="H5" s="179">
        <v>13094496.970000001</v>
      </c>
      <c r="I5" s="179">
        <v>2965661.43</v>
      </c>
      <c r="J5" s="179">
        <v>3250561.69</v>
      </c>
      <c r="K5" s="179">
        <v>12809596.710000001</v>
      </c>
      <c r="L5" s="214"/>
    </row>
    <row r="6" spans="1:12" ht="9.75" customHeight="1" x14ac:dyDescent="0.25">
      <c r="A6" s="176" t="s">
        <v>377</v>
      </c>
      <c r="B6" s="205" t="s">
        <v>372</v>
      </c>
      <c r="C6" s="206"/>
      <c r="D6" s="206"/>
      <c r="E6" s="206"/>
      <c r="F6" s="177" t="s">
        <v>378</v>
      </c>
      <c r="G6" s="178"/>
      <c r="H6" s="179">
        <v>6000</v>
      </c>
      <c r="I6" s="179">
        <v>20222.89</v>
      </c>
      <c r="J6" s="179">
        <v>20222.89</v>
      </c>
      <c r="K6" s="179">
        <v>6000</v>
      </c>
      <c r="L6" s="214"/>
    </row>
    <row r="7" spans="1:12" ht="9.75" customHeight="1" x14ac:dyDescent="0.25">
      <c r="A7" s="184" t="s">
        <v>379</v>
      </c>
      <c r="B7" s="205" t="s">
        <v>372</v>
      </c>
      <c r="C7" s="206"/>
      <c r="D7" s="206"/>
      <c r="E7" s="206"/>
      <c r="F7" s="206"/>
      <c r="G7" s="185" t="s">
        <v>380</v>
      </c>
      <c r="H7" s="187">
        <v>5000</v>
      </c>
      <c r="I7" s="187">
        <v>20222.89</v>
      </c>
      <c r="J7" s="187">
        <v>20222.89</v>
      </c>
      <c r="K7" s="187">
        <v>5000</v>
      </c>
      <c r="L7" s="215"/>
    </row>
    <row r="8" spans="1:12" ht="9.75" customHeight="1" x14ac:dyDescent="0.25">
      <c r="A8" s="184" t="s">
        <v>381</v>
      </c>
      <c r="B8" s="205" t="s">
        <v>372</v>
      </c>
      <c r="C8" s="206"/>
      <c r="D8" s="206"/>
      <c r="E8" s="206"/>
      <c r="F8" s="206"/>
      <c r="G8" s="185" t="s">
        <v>382</v>
      </c>
      <c r="H8" s="187">
        <v>1000</v>
      </c>
      <c r="I8" s="187">
        <v>0</v>
      </c>
      <c r="J8" s="187">
        <v>0</v>
      </c>
      <c r="K8" s="187">
        <v>1000</v>
      </c>
      <c r="L8" s="215"/>
    </row>
    <row r="9" spans="1:12" ht="9.75" customHeight="1" x14ac:dyDescent="0.25">
      <c r="A9" s="189" t="s">
        <v>372</v>
      </c>
      <c r="B9" s="205" t="s">
        <v>372</v>
      </c>
      <c r="C9" s="206"/>
      <c r="D9" s="206"/>
      <c r="E9" s="206"/>
      <c r="F9" s="206"/>
      <c r="G9" s="190" t="s">
        <v>372</v>
      </c>
      <c r="H9" s="192"/>
      <c r="I9" s="192"/>
      <c r="J9" s="192"/>
      <c r="K9" s="192"/>
      <c r="L9" s="145"/>
    </row>
    <row r="10" spans="1:12" ht="9.75" customHeight="1" x14ac:dyDescent="0.25">
      <c r="A10" s="176" t="s">
        <v>383</v>
      </c>
      <c r="B10" s="205" t="s">
        <v>372</v>
      </c>
      <c r="C10" s="206"/>
      <c r="D10" s="206"/>
      <c r="E10" s="206"/>
      <c r="F10" s="177" t="s">
        <v>384</v>
      </c>
      <c r="G10" s="178"/>
      <c r="H10" s="179">
        <v>20479.63</v>
      </c>
      <c r="I10" s="179">
        <v>1926412.67</v>
      </c>
      <c r="J10" s="179">
        <v>1863062.78</v>
      </c>
      <c r="K10" s="179">
        <v>83829.52</v>
      </c>
      <c r="L10" s="214"/>
    </row>
    <row r="11" spans="1:12" ht="9.75" customHeight="1" x14ac:dyDescent="0.25">
      <c r="A11" s="184" t="s">
        <v>385</v>
      </c>
      <c r="B11" s="205" t="s">
        <v>372</v>
      </c>
      <c r="C11" s="206"/>
      <c r="D11" s="206"/>
      <c r="E11" s="206"/>
      <c r="F11" s="206"/>
      <c r="G11" s="185" t="s">
        <v>386</v>
      </c>
      <c r="H11" s="187">
        <v>0</v>
      </c>
      <c r="I11" s="187">
        <v>1791285.14</v>
      </c>
      <c r="J11" s="187">
        <v>1707513</v>
      </c>
      <c r="K11" s="187">
        <v>83772.14</v>
      </c>
      <c r="L11" s="215"/>
    </row>
    <row r="12" spans="1:12" ht="9.75" customHeight="1" x14ac:dyDescent="0.25">
      <c r="A12" s="184" t="s">
        <v>387</v>
      </c>
      <c r="B12" s="205" t="s">
        <v>372</v>
      </c>
      <c r="C12" s="206"/>
      <c r="D12" s="206"/>
      <c r="E12" s="206"/>
      <c r="F12" s="206"/>
      <c r="G12" s="185" t="s">
        <v>388</v>
      </c>
      <c r="H12" s="187">
        <v>4.42</v>
      </c>
      <c r="I12" s="187">
        <v>0</v>
      </c>
      <c r="J12" s="187">
        <v>0</v>
      </c>
      <c r="K12" s="187">
        <v>4.42</v>
      </c>
      <c r="L12" s="215"/>
    </row>
    <row r="13" spans="1:12" ht="9.75" customHeight="1" x14ac:dyDescent="0.25">
      <c r="A13" s="184" t="s">
        <v>389</v>
      </c>
      <c r="B13" s="205" t="s">
        <v>372</v>
      </c>
      <c r="C13" s="206"/>
      <c r="D13" s="206"/>
      <c r="E13" s="206"/>
      <c r="F13" s="206"/>
      <c r="G13" s="185" t="s">
        <v>390</v>
      </c>
      <c r="H13" s="187">
        <v>108.36</v>
      </c>
      <c r="I13" s="187">
        <v>7444.6</v>
      </c>
      <c r="J13" s="187">
        <v>7500</v>
      </c>
      <c r="K13" s="187">
        <v>52.96</v>
      </c>
      <c r="L13" s="215"/>
    </row>
    <row r="14" spans="1:12" ht="9.75" customHeight="1" x14ac:dyDescent="0.25">
      <c r="A14" s="184" t="s">
        <v>391</v>
      </c>
      <c r="B14" s="205" t="s">
        <v>372</v>
      </c>
      <c r="C14" s="206"/>
      <c r="D14" s="206"/>
      <c r="E14" s="206"/>
      <c r="F14" s="206"/>
      <c r="G14" s="185" t="s">
        <v>392</v>
      </c>
      <c r="H14" s="187">
        <v>20366.849999999999</v>
      </c>
      <c r="I14" s="187">
        <v>127682.93</v>
      </c>
      <c r="J14" s="187">
        <v>148049.78</v>
      </c>
      <c r="K14" s="187">
        <v>0</v>
      </c>
      <c r="L14" s="215"/>
    </row>
    <row r="15" spans="1:12" ht="9.75" customHeight="1" x14ac:dyDescent="0.25">
      <c r="A15" s="189" t="s">
        <v>372</v>
      </c>
      <c r="B15" s="205" t="s">
        <v>372</v>
      </c>
      <c r="C15" s="206"/>
      <c r="D15" s="206"/>
      <c r="E15" s="206"/>
      <c r="F15" s="206"/>
      <c r="G15" s="190" t="s">
        <v>372</v>
      </c>
      <c r="H15" s="192"/>
      <c r="I15" s="192"/>
      <c r="J15" s="192"/>
      <c r="K15" s="192"/>
      <c r="L15" s="145"/>
    </row>
    <row r="16" spans="1:12" ht="9.75" customHeight="1" x14ac:dyDescent="0.25">
      <c r="A16" s="176" t="s">
        <v>393</v>
      </c>
      <c r="B16" s="205" t="s">
        <v>372</v>
      </c>
      <c r="C16" s="206"/>
      <c r="D16" s="206"/>
      <c r="E16" s="206"/>
      <c r="F16" s="177" t="s">
        <v>394</v>
      </c>
      <c r="G16" s="178"/>
      <c r="H16" s="179">
        <v>0</v>
      </c>
      <c r="I16" s="179">
        <v>135781.53</v>
      </c>
      <c r="J16" s="179">
        <v>135781.53</v>
      </c>
      <c r="K16" s="179">
        <v>0</v>
      </c>
      <c r="L16" s="214"/>
    </row>
    <row r="17" spans="1:12" ht="9.75" customHeight="1" x14ac:dyDescent="0.25">
      <c r="A17" s="184" t="s">
        <v>397</v>
      </c>
      <c r="B17" s="205" t="s">
        <v>372</v>
      </c>
      <c r="C17" s="206"/>
      <c r="D17" s="206"/>
      <c r="E17" s="206"/>
      <c r="F17" s="206"/>
      <c r="G17" s="185" t="s">
        <v>398</v>
      </c>
      <c r="H17" s="187">
        <v>0</v>
      </c>
      <c r="I17" s="187">
        <v>135781.53</v>
      </c>
      <c r="J17" s="187">
        <v>135781.53</v>
      </c>
      <c r="K17" s="187">
        <v>0</v>
      </c>
      <c r="L17" s="215"/>
    </row>
    <row r="18" spans="1:12" ht="9.75" customHeight="1" x14ac:dyDescent="0.25">
      <c r="A18" s="189" t="s">
        <v>372</v>
      </c>
      <c r="B18" s="205" t="s">
        <v>372</v>
      </c>
      <c r="C18" s="206"/>
      <c r="D18" s="206"/>
      <c r="E18" s="206"/>
      <c r="F18" s="206"/>
      <c r="G18" s="190" t="s">
        <v>372</v>
      </c>
      <c r="H18" s="192"/>
      <c r="I18" s="192"/>
      <c r="J18" s="192"/>
      <c r="K18" s="192"/>
      <c r="L18" s="145"/>
    </row>
    <row r="19" spans="1:12" ht="9.75" customHeight="1" x14ac:dyDescent="0.25">
      <c r="A19" s="176" t="s">
        <v>399</v>
      </c>
      <c r="B19" s="205" t="s">
        <v>372</v>
      </c>
      <c r="C19" s="206"/>
      <c r="D19" s="206"/>
      <c r="E19" s="206"/>
      <c r="F19" s="177" t="s">
        <v>400</v>
      </c>
      <c r="G19" s="178"/>
      <c r="H19" s="179">
        <v>11598730.24</v>
      </c>
      <c r="I19" s="179">
        <v>875231.48</v>
      </c>
      <c r="J19" s="179">
        <v>1089280.32</v>
      </c>
      <c r="K19" s="179">
        <v>11384681.4</v>
      </c>
      <c r="L19" s="214"/>
    </row>
    <row r="20" spans="1:12" ht="9.75" customHeight="1" x14ac:dyDescent="0.25">
      <c r="A20" s="184" t="s">
        <v>401</v>
      </c>
      <c r="B20" s="205" t="s">
        <v>372</v>
      </c>
      <c r="C20" s="206"/>
      <c r="D20" s="206"/>
      <c r="E20" s="206"/>
      <c r="F20" s="206"/>
      <c r="G20" s="185" t="s">
        <v>402</v>
      </c>
      <c r="H20" s="187">
        <v>3767284.3</v>
      </c>
      <c r="I20" s="187">
        <v>672602.92</v>
      </c>
      <c r="J20" s="187">
        <v>1058271.69</v>
      </c>
      <c r="K20" s="187">
        <v>3381615.53</v>
      </c>
      <c r="L20" s="215"/>
    </row>
    <row r="21" spans="1:12" ht="9.75" customHeight="1" x14ac:dyDescent="0.25">
      <c r="A21" s="184" t="s">
        <v>403</v>
      </c>
      <c r="B21" s="205" t="s">
        <v>372</v>
      </c>
      <c r="C21" s="206"/>
      <c r="D21" s="206"/>
      <c r="E21" s="206"/>
      <c r="F21" s="206"/>
      <c r="G21" s="185" t="s">
        <v>404</v>
      </c>
      <c r="H21" s="187">
        <v>1002482.62</v>
      </c>
      <c r="I21" s="187">
        <v>13493.48</v>
      </c>
      <c r="J21" s="187">
        <v>3584.91</v>
      </c>
      <c r="K21" s="187">
        <v>1012391.19</v>
      </c>
      <c r="L21" s="215"/>
    </row>
    <row r="22" spans="1:12" ht="9.75" customHeight="1" x14ac:dyDescent="0.25">
      <c r="A22" s="184" t="s">
        <v>405</v>
      </c>
      <c r="B22" s="205" t="s">
        <v>372</v>
      </c>
      <c r="C22" s="206"/>
      <c r="D22" s="206"/>
      <c r="E22" s="206"/>
      <c r="F22" s="206"/>
      <c r="G22" s="185" t="s">
        <v>406</v>
      </c>
      <c r="H22" s="187">
        <v>6195784.6699999999</v>
      </c>
      <c r="I22" s="187">
        <v>185336.84</v>
      </c>
      <c r="J22" s="187">
        <v>24946.68</v>
      </c>
      <c r="K22" s="187">
        <v>6356174.8300000001</v>
      </c>
      <c r="L22" s="215"/>
    </row>
    <row r="23" spans="1:12" ht="9.75" customHeight="1" x14ac:dyDescent="0.25">
      <c r="A23" s="184" t="s">
        <v>407</v>
      </c>
      <c r="B23" s="205" t="s">
        <v>372</v>
      </c>
      <c r="C23" s="206"/>
      <c r="D23" s="206"/>
      <c r="E23" s="206"/>
      <c r="F23" s="206"/>
      <c r="G23" s="185" t="s">
        <v>408</v>
      </c>
      <c r="H23" s="187">
        <v>633178.65</v>
      </c>
      <c r="I23" s="187">
        <v>3798.24</v>
      </c>
      <c r="J23" s="187">
        <v>2477.04</v>
      </c>
      <c r="K23" s="187">
        <v>634499.85</v>
      </c>
      <c r="L23" s="215"/>
    </row>
    <row r="24" spans="1:12" ht="9.75" customHeight="1" x14ac:dyDescent="0.25">
      <c r="A24" s="189" t="s">
        <v>372</v>
      </c>
      <c r="B24" s="205" t="s">
        <v>372</v>
      </c>
      <c r="C24" s="206"/>
      <c r="D24" s="206"/>
      <c r="E24" s="206"/>
      <c r="F24" s="206"/>
      <c r="G24" s="190" t="s">
        <v>372</v>
      </c>
      <c r="H24" s="192"/>
      <c r="I24" s="192"/>
      <c r="J24" s="192"/>
      <c r="K24" s="192"/>
      <c r="L24" s="145"/>
    </row>
    <row r="25" spans="1:12" ht="9.75" customHeight="1" x14ac:dyDescent="0.25">
      <c r="A25" s="176" t="s">
        <v>409</v>
      </c>
      <c r="B25" s="205" t="s">
        <v>372</v>
      </c>
      <c r="C25" s="206"/>
      <c r="D25" s="206"/>
      <c r="E25" s="206"/>
      <c r="F25" s="177" t="s">
        <v>410</v>
      </c>
      <c r="G25" s="178"/>
      <c r="H25" s="179">
        <v>1469287.1</v>
      </c>
      <c r="I25" s="179">
        <v>7698.05</v>
      </c>
      <c r="J25" s="179">
        <v>141899.35999999999</v>
      </c>
      <c r="K25" s="179">
        <v>1335085.79</v>
      </c>
      <c r="L25" s="214"/>
    </row>
    <row r="26" spans="1:12" ht="9.75" customHeight="1" x14ac:dyDescent="0.25">
      <c r="A26" s="184" t="s">
        <v>411</v>
      </c>
      <c r="B26" s="205" t="s">
        <v>372</v>
      </c>
      <c r="C26" s="206"/>
      <c r="D26" s="206"/>
      <c r="E26" s="206"/>
      <c r="F26" s="206"/>
      <c r="G26" s="185" t="s">
        <v>412</v>
      </c>
      <c r="H26" s="187">
        <v>1469287.1</v>
      </c>
      <c r="I26" s="187">
        <v>7698.05</v>
      </c>
      <c r="J26" s="187">
        <v>141899.35999999999</v>
      </c>
      <c r="K26" s="187">
        <v>1335085.79</v>
      </c>
      <c r="L26" s="215"/>
    </row>
    <row r="27" spans="1:12" ht="9.75" customHeight="1" x14ac:dyDescent="0.25">
      <c r="A27" s="189" t="s">
        <v>372</v>
      </c>
      <c r="B27" s="205" t="s">
        <v>372</v>
      </c>
      <c r="C27" s="206"/>
      <c r="D27" s="206"/>
      <c r="E27" s="206"/>
      <c r="F27" s="206"/>
      <c r="G27" s="190" t="s">
        <v>372</v>
      </c>
      <c r="H27" s="192"/>
      <c r="I27" s="192"/>
      <c r="J27" s="192"/>
      <c r="K27" s="192"/>
      <c r="L27" s="145"/>
    </row>
    <row r="28" spans="1:12" ht="9.75" customHeight="1" x14ac:dyDescent="0.25">
      <c r="A28" s="176" t="s">
        <v>415</v>
      </c>
      <c r="B28" s="205" t="s">
        <v>372</v>
      </c>
      <c r="C28" s="206"/>
      <c r="D28" s="206"/>
      <c r="E28" s="206"/>
      <c r="F28" s="177" t="s">
        <v>416</v>
      </c>
      <c r="G28" s="178"/>
      <c r="H28" s="179">
        <v>0</v>
      </c>
      <c r="I28" s="179">
        <v>314.81</v>
      </c>
      <c r="J28" s="179">
        <v>314.81</v>
      </c>
      <c r="K28" s="179">
        <v>0</v>
      </c>
      <c r="L28" s="214"/>
    </row>
    <row r="29" spans="1:12" ht="9.75" customHeight="1" x14ac:dyDescent="0.25">
      <c r="A29" s="184" t="s">
        <v>417</v>
      </c>
      <c r="B29" s="205" t="s">
        <v>372</v>
      </c>
      <c r="C29" s="206"/>
      <c r="D29" s="206"/>
      <c r="E29" s="206"/>
      <c r="F29" s="206"/>
      <c r="G29" s="185" t="s">
        <v>418</v>
      </c>
      <c r="H29" s="187">
        <v>0</v>
      </c>
      <c r="I29" s="187">
        <v>314.81</v>
      </c>
      <c r="J29" s="187">
        <v>314.81</v>
      </c>
      <c r="K29" s="187">
        <v>0</v>
      </c>
      <c r="L29" s="215"/>
    </row>
    <row r="30" spans="1:12" ht="9.75" customHeight="1" x14ac:dyDescent="0.25">
      <c r="A30" s="189" t="s">
        <v>372</v>
      </c>
      <c r="B30" s="205" t="s">
        <v>372</v>
      </c>
      <c r="C30" s="206"/>
      <c r="D30" s="206"/>
      <c r="E30" s="206"/>
      <c r="F30" s="206"/>
      <c r="G30" s="190" t="s">
        <v>372</v>
      </c>
      <c r="H30" s="192"/>
      <c r="I30" s="192"/>
      <c r="J30" s="192"/>
      <c r="K30" s="192"/>
      <c r="L30" s="145"/>
    </row>
    <row r="31" spans="1:12" ht="9.75" customHeight="1" x14ac:dyDescent="0.25">
      <c r="A31" s="176" t="s">
        <v>419</v>
      </c>
      <c r="B31" s="205" t="s">
        <v>372</v>
      </c>
      <c r="C31" s="206"/>
      <c r="D31" s="177" t="s">
        <v>420</v>
      </c>
      <c r="E31" s="178"/>
      <c r="F31" s="178"/>
      <c r="G31" s="178"/>
      <c r="H31" s="179">
        <v>80867.27</v>
      </c>
      <c r="I31" s="179">
        <v>230251.68</v>
      </c>
      <c r="J31" s="179">
        <v>190791.67999999999</v>
      </c>
      <c r="K31" s="179">
        <v>120327.27</v>
      </c>
      <c r="L31" s="214"/>
    </row>
    <row r="32" spans="1:12" ht="9.75" customHeight="1" x14ac:dyDescent="0.25">
      <c r="A32" s="176" t="s">
        <v>421</v>
      </c>
      <c r="B32" s="205" t="s">
        <v>372</v>
      </c>
      <c r="C32" s="206"/>
      <c r="D32" s="206"/>
      <c r="E32" s="177" t="s">
        <v>422</v>
      </c>
      <c r="F32" s="178"/>
      <c r="G32" s="178"/>
      <c r="H32" s="179">
        <v>20145</v>
      </c>
      <c r="I32" s="179">
        <v>114675</v>
      </c>
      <c r="J32" s="179">
        <v>127627.5</v>
      </c>
      <c r="K32" s="179">
        <v>7192.5</v>
      </c>
      <c r="L32" s="214"/>
    </row>
    <row r="33" spans="1:12" ht="9.75" customHeight="1" x14ac:dyDescent="0.25">
      <c r="A33" s="176" t="s">
        <v>423</v>
      </c>
      <c r="B33" s="205" t="s">
        <v>372</v>
      </c>
      <c r="C33" s="206"/>
      <c r="D33" s="206"/>
      <c r="E33" s="206"/>
      <c r="F33" s="177" t="s">
        <v>424</v>
      </c>
      <c r="G33" s="178"/>
      <c r="H33" s="179">
        <v>20145</v>
      </c>
      <c r="I33" s="179">
        <v>114675</v>
      </c>
      <c r="J33" s="179">
        <v>127627.5</v>
      </c>
      <c r="K33" s="179">
        <v>7192.5</v>
      </c>
      <c r="L33" s="214"/>
    </row>
    <row r="34" spans="1:12" ht="9.75" customHeight="1" x14ac:dyDescent="0.25">
      <c r="A34" s="184" t="s">
        <v>425</v>
      </c>
      <c r="B34" s="205" t="s">
        <v>372</v>
      </c>
      <c r="C34" s="206"/>
      <c r="D34" s="206"/>
      <c r="E34" s="206"/>
      <c r="F34" s="206"/>
      <c r="G34" s="185" t="s">
        <v>426</v>
      </c>
      <c r="H34" s="187">
        <v>19645</v>
      </c>
      <c r="I34" s="187">
        <v>110850</v>
      </c>
      <c r="J34" s="187">
        <v>123802.5</v>
      </c>
      <c r="K34" s="187">
        <v>6692.5</v>
      </c>
      <c r="L34" s="215"/>
    </row>
    <row r="35" spans="1:12" ht="9.75" customHeight="1" x14ac:dyDescent="0.25">
      <c r="A35" s="184" t="s">
        <v>427</v>
      </c>
      <c r="B35" s="205" t="s">
        <v>372</v>
      </c>
      <c r="C35" s="206"/>
      <c r="D35" s="206"/>
      <c r="E35" s="206"/>
      <c r="F35" s="206"/>
      <c r="G35" s="185" t="s">
        <v>428</v>
      </c>
      <c r="H35" s="187">
        <v>500</v>
      </c>
      <c r="I35" s="187">
        <v>500</v>
      </c>
      <c r="J35" s="187">
        <v>500</v>
      </c>
      <c r="K35" s="187">
        <v>500</v>
      </c>
      <c r="L35" s="215"/>
    </row>
    <row r="36" spans="1:12" ht="9.75" customHeight="1" x14ac:dyDescent="0.25">
      <c r="A36" s="184" t="s">
        <v>429</v>
      </c>
      <c r="B36" s="205" t="s">
        <v>372</v>
      </c>
      <c r="C36" s="206"/>
      <c r="D36" s="206"/>
      <c r="E36" s="206"/>
      <c r="F36" s="206"/>
      <c r="G36" s="185" t="s">
        <v>430</v>
      </c>
      <c r="H36" s="187">
        <v>0</v>
      </c>
      <c r="I36" s="187">
        <v>3325</v>
      </c>
      <c r="J36" s="187">
        <v>3325</v>
      </c>
      <c r="K36" s="187">
        <v>0</v>
      </c>
      <c r="L36" s="215"/>
    </row>
    <row r="37" spans="1:12" ht="9.75" customHeight="1" x14ac:dyDescent="0.25">
      <c r="A37" s="189" t="s">
        <v>372</v>
      </c>
      <c r="B37" s="205" t="s">
        <v>372</v>
      </c>
      <c r="C37" s="206"/>
      <c r="D37" s="206"/>
      <c r="E37" s="206"/>
      <c r="F37" s="206"/>
      <c r="G37" s="190" t="s">
        <v>372</v>
      </c>
      <c r="H37" s="192"/>
      <c r="I37" s="192"/>
      <c r="J37" s="192"/>
      <c r="K37" s="192"/>
      <c r="L37" s="145"/>
    </row>
    <row r="38" spans="1:12" ht="9.75" customHeight="1" x14ac:dyDescent="0.25">
      <c r="A38" s="176" t="s">
        <v>431</v>
      </c>
      <c r="B38" s="205" t="s">
        <v>372</v>
      </c>
      <c r="C38" s="206"/>
      <c r="D38" s="206"/>
      <c r="E38" s="177" t="s">
        <v>432</v>
      </c>
      <c r="F38" s="178"/>
      <c r="G38" s="178"/>
      <c r="H38" s="179">
        <v>53331.05</v>
      </c>
      <c r="I38" s="179">
        <v>115576.68</v>
      </c>
      <c r="J38" s="179">
        <v>59454.55</v>
      </c>
      <c r="K38" s="179">
        <v>109453.18</v>
      </c>
      <c r="L38" s="214"/>
    </row>
    <row r="39" spans="1:12" ht="9.75" customHeight="1" x14ac:dyDescent="0.25">
      <c r="A39" s="176" t="s">
        <v>433</v>
      </c>
      <c r="B39" s="205" t="s">
        <v>372</v>
      </c>
      <c r="C39" s="206"/>
      <c r="D39" s="206"/>
      <c r="E39" s="206"/>
      <c r="F39" s="177" t="s">
        <v>432</v>
      </c>
      <c r="G39" s="178"/>
      <c r="H39" s="179">
        <v>53331.05</v>
      </c>
      <c r="I39" s="179">
        <v>115576.68</v>
      </c>
      <c r="J39" s="179">
        <v>59454.55</v>
      </c>
      <c r="K39" s="179">
        <v>109453.18</v>
      </c>
      <c r="L39" s="214"/>
    </row>
    <row r="40" spans="1:12" ht="9.75" customHeight="1" x14ac:dyDescent="0.25">
      <c r="A40" s="184" t="s">
        <v>434</v>
      </c>
      <c r="B40" s="205" t="s">
        <v>372</v>
      </c>
      <c r="C40" s="206"/>
      <c r="D40" s="206"/>
      <c r="E40" s="206"/>
      <c r="F40" s="206"/>
      <c r="G40" s="185" t="s">
        <v>435</v>
      </c>
      <c r="H40" s="187">
        <v>18.940000000000001</v>
      </c>
      <c r="I40" s="187">
        <v>18.940000000000001</v>
      </c>
      <c r="J40" s="187">
        <v>0</v>
      </c>
      <c r="K40" s="187">
        <v>37.880000000000003</v>
      </c>
      <c r="L40" s="215"/>
    </row>
    <row r="41" spans="1:12" ht="9.75" customHeight="1" x14ac:dyDescent="0.25">
      <c r="A41" s="184" t="s">
        <v>436</v>
      </c>
      <c r="B41" s="205" t="s">
        <v>372</v>
      </c>
      <c r="C41" s="206"/>
      <c r="D41" s="206"/>
      <c r="E41" s="206"/>
      <c r="F41" s="206"/>
      <c r="G41" s="185" t="s">
        <v>437</v>
      </c>
      <c r="H41" s="187">
        <v>21228.639999999999</v>
      </c>
      <c r="I41" s="187">
        <v>9871.43</v>
      </c>
      <c r="J41" s="187">
        <v>28310.02</v>
      </c>
      <c r="K41" s="187">
        <v>2790.05</v>
      </c>
      <c r="L41" s="215"/>
    </row>
    <row r="42" spans="1:12" ht="9.75" customHeight="1" x14ac:dyDescent="0.25">
      <c r="A42" s="184" t="s">
        <v>438</v>
      </c>
      <c r="B42" s="205" t="s">
        <v>372</v>
      </c>
      <c r="C42" s="206"/>
      <c r="D42" s="206"/>
      <c r="E42" s="206"/>
      <c r="F42" s="206"/>
      <c r="G42" s="185" t="s">
        <v>439</v>
      </c>
      <c r="H42" s="187">
        <v>938.94</v>
      </c>
      <c r="I42" s="187">
        <v>105686.31</v>
      </c>
      <c r="J42" s="187">
        <v>0</v>
      </c>
      <c r="K42" s="187">
        <v>106625.25</v>
      </c>
      <c r="L42" s="215"/>
    </row>
    <row r="43" spans="1:12" ht="9.75" customHeight="1" x14ac:dyDescent="0.25">
      <c r="A43" s="184" t="s">
        <v>1087</v>
      </c>
      <c r="B43" s="205" t="s">
        <v>372</v>
      </c>
      <c r="C43" s="206"/>
      <c r="D43" s="206"/>
      <c r="E43" s="206"/>
      <c r="F43" s="206"/>
      <c r="G43" s="185" t="s">
        <v>1088</v>
      </c>
      <c r="H43" s="187">
        <v>29496.02</v>
      </c>
      <c r="I43" s="187">
        <v>0</v>
      </c>
      <c r="J43" s="187">
        <v>29496.02</v>
      </c>
      <c r="K43" s="187">
        <v>0</v>
      </c>
      <c r="L43" s="215"/>
    </row>
    <row r="44" spans="1:12" ht="9.75" customHeight="1" x14ac:dyDescent="0.25">
      <c r="A44" s="184" t="s">
        <v>1089</v>
      </c>
      <c r="B44" s="205" t="s">
        <v>372</v>
      </c>
      <c r="C44" s="206"/>
      <c r="D44" s="206"/>
      <c r="E44" s="206"/>
      <c r="F44" s="206"/>
      <c r="G44" s="185" t="s">
        <v>660</v>
      </c>
      <c r="H44" s="187">
        <v>1648.51</v>
      </c>
      <c r="I44" s="187">
        <v>0</v>
      </c>
      <c r="J44" s="187">
        <v>1648.51</v>
      </c>
      <c r="K44" s="187">
        <v>0</v>
      </c>
      <c r="L44" s="215"/>
    </row>
    <row r="45" spans="1:12" ht="9.75" customHeight="1" x14ac:dyDescent="0.25">
      <c r="A45" s="189" t="s">
        <v>372</v>
      </c>
      <c r="B45" s="205" t="s">
        <v>372</v>
      </c>
      <c r="C45" s="206"/>
      <c r="D45" s="206"/>
      <c r="E45" s="206"/>
      <c r="F45" s="206"/>
      <c r="G45" s="190" t="s">
        <v>372</v>
      </c>
      <c r="H45" s="192"/>
      <c r="I45" s="192"/>
      <c r="J45" s="192"/>
      <c r="K45" s="192"/>
      <c r="L45" s="145"/>
    </row>
    <row r="46" spans="1:12" ht="9.75" customHeight="1" x14ac:dyDescent="0.25">
      <c r="A46" s="176" t="s">
        <v>442</v>
      </c>
      <c r="B46" s="205" t="s">
        <v>372</v>
      </c>
      <c r="C46" s="206"/>
      <c r="D46" s="206"/>
      <c r="E46" s="177" t="s">
        <v>443</v>
      </c>
      <c r="F46" s="178"/>
      <c r="G46" s="178"/>
      <c r="H46" s="179">
        <v>7391.22</v>
      </c>
      <c r="I46" s="179">
        <v>0</v>
      </c>
      <c r="J46" s="179">
        <v>3709.63</v>
      </c>
      <c r="K46" s="179">
        <v>3681.59</v>
      </c>
      <c r="L46" s="214"/>
    </row>
    <row r="47" spans="1:12" ht="9.75" customHeight="1" x14ac:dyDescent="0.25">
      <c r="A47" s="176" t="s">
        <v>444</v>
      </c>
      <c r="B47" s="205" t="s">
        <v>372</v>
      </c>
      <c r="C47" s="206"/>
      <c r="D47" s="206"/>
      <c r="E47" s="206"/>
      <c r="F47" s="177" t="s">
        <v>443</v>
      </c>
      <c r="G47" s="178"/>
      <c r="H47" s="179">
        <v>7391.22</v>
      </c>
      <c r="I47" s="179">
        <v>0</v>
      </c>
      <c r="J47" s="179">
        <v>3709.63</v>
      </c>
      <c r="K47" s="179">
        <v>3681.59</v>
      </c>
      <c r="L47" s="214"/>
    </row>
    <row r="48" spans="1:12" ht="9.75" customHeight="1" x14ac:dyDescent="0.25">
      <c r="A48" s="184" t="s">
        <v>445</v>
      </c>
      <c r="B48" s="205" t="s">
        <v>372</v>
      </c>
      <c r="C48" s="206"/>
      <c r="D48" s="206"/>
      <c r="E48" s="206"/>
      <c r="F48" s="206"/>
      <c r="G48" s="185" t="s">
        <v>446</v>
      </c>
      <c r="H48" s="187">
        <v>7391.22</v>
      </c>
      <c r="I48" s="187">
        <v>0</v>
      </c>
      <c r="J48" s="187">
        <v>3709.63</v>
      </c>
      <c r="K48" s="187">
        <v>3681.59</v>
      </c>
      <c r="L48" s="215"/>
    </row>
    <row r="49" spans="1:12" ht="9.75" customHeight="1" x14ac:dyDescent="0.25">
      <c r="A49" s="189" t="s">
        <v>372</v>
      </c>
      <c r="B49" s="205" t="s">
        <v>372</v>
      </c>
      <c r="C49" s="206"/>
      <c r="D49" s="206"/>
      <c r="E49" s="206"/>
      <c r="F49" s="206"/>
      <c r="G49" s="190" t="s">
        <v>372</v>
      </c>
      <c r="H49" s="192"/>
      <c r="I49" s="192"/>
      <c r="J49" s="192"/>
      <c r="K49" s="192"/>
      <c r="L49" s="145"/>
    </row>
    <row r="50" spans="1:12" ht="9.75" customHeight="1" x14ac:dyDescent="0.25">
      <c r="A50" s="176" t="s">
        <v>447</v>
      </c>
      <c r="B50" s="204" t="s">
        <v>372</v>
      </c>
      <c r="C50" s="177" t="s">
        <v>448</v>
      </c>
      <c r="D50" s="178"/>
      <c r="E50" s="178"/>
      <c r="F50" s="178"/>
      <c r="G50" s="178"/>
      <c r="H50" s="179">
        <v>12344045.140000001</v>
      </c>
      <c r="I50" s="179">
        <v>15617.2</v>
      </c>
      <c r="J50" s="179">
        <v>145022.63</v>
      </c>
      <c r="K50" s="179">
        <v>12214639.710000001</v>
      </c>
      <c r="L50" s="214"/>
    </row>
    <row r="51" spans="1:12" ht="9.75" customHeight="1" x14ac:dyDescent="0.25">
      <c r="A51" s="176" t="s">
        <v>449</v>
      </c>
      <c r="B51" s="205" t="s">
        <v>372</v>
      </c>
      <c r="C51" s="206"/>
      <c r="D51" s="177" t="s">
        <v>450</v>
      </c>
      <c r="E51" s="178"/>
      <c r="F51" s="178"/>
      <c r="G51" s="178"/>
      <c r="H51" s="179">
        <v>2689490.45</v>
      </c>
      <c r="I51" s="179">
        <v>15617.2</v>
      </c>
      <c r="J51" s="179">
        <v>145022.63</v>
      </c>
      <c r="K51" s="179">
        <v>2560085.02</v>
      </c>
      <c r="L51" s="214"/>
    </row>
    <row r="52" spans="1:12" ht="9.75" customHeight="1" x14ac:dyDescent="0.25">
      <c r="A52" s="176" t="s">
        <v>451</v>
      </c>
      <c r="B52" s="205" t="s">
        <v>372</v>
      </c>
      <c r="C52" s="206"/>
      <c r="D52" s="206"/>
      <c r="E52" s="177" t="s">
        <v>452</v>
      </c>
      <c r="F52" s="178"/>
      <c r="G52" s="178"/>
      <c r="H52" s="179">
        <v>30828014.440000001</v>
      </c>
      <c r="I52" s="179">
        <v>15617.2</v>
      </c>
      <c r="J52" s="179">
        <v>0</v>
      </c>
      <c r="K52" s="179">
        <v>30843631.640000001</v>
      </c>
      <c r="L52" s="214"/>
    </row>
    <row r="53" spans="1:12" ht="9.75" customHeight="1" x14ac:dyDescent="0.25">
      <c r="A53" s="176" t="s">
        <v>453</v>
      </c>
      <c r="B53" s="205" t="s">
        <v>372</v>
      </c>
      <c r="C53" s="206"/>
      <c r="D53" s="206"/>
      <c r="E53" s="206"/>
      <c r="F53" s="177" t="s">
        <v>452</v>
      </c>
      <c r="G53" s="178"/>
      <c r="H53" s="179">
        <v>30828014.440000001</v>
      </c>
      <c r="I53" s="179">
        <v>15617.2</v>
      </c>
      <c r="J53" s="179">
        <v>0</v>
      </c>
      <c r="K53" s="179">
        <v>30843631.640000001</v>
      </c>
      <c r="L53" s="214"/>
    </row>
    <row r="54" spans="1:12" ht="9.75" customHeight="1" x14ac:dyDescent="0.25">
      <c r="A54" s="184" t="s">
        <v>454</v>
      </c>
      <c r="B54" s="205" t="s">
        <v>372</v>
      </c>
      <c r="C54" s="206"/>
      <c r="D54" s="206"/>
      <c r="E54" s="206"/>
      <c r="F54" s="206"/>
      <c r="G54" s="185" t="s">
        <v>455</v>
      </c>
      <c r="H54" s="187">
        <v>759111.34</v>
      </c>
      <c r="I54" s="187">
        <v>0</v>
      </c>
      <c r="J54" s="187">
        <v>0</v>
      </c>
      <c r="K54" s="187">
        <v>759111.34</v>
      </c>
      <c r="L54" s="215"/>
    </row>
    <row r="55" spans="1:12" ht="9.75" customHeight="1" x14ac:dyDescent="0.25">
      <c r="A55" s="184" t="s">
        <v>456</v>
      </c>
      <c r="B55" s="205" t="s">
        <v>372</v>
      </c>
      <c r="C55" s="206"/>
      <c r="D55" s="206"/>
      <c r="E55" s="206"/>
      <c r="F55" s="206"/>
      <c r="G55" s="185" t="s">
        <v>457</v>
      </c>
      <c r="H55" s="187">
        <v>350327.15</v>
      </c>
      <c r="I55" s="187">
        <v>0</v>
      </c>
      <c r="J55" s="187">
        <v>0</v>
      </c>
      <c r="K55" s="187">
        <v>350327.15</v>
      </c>
      <c r="L55" s="215"/>
    </row>
    <row r="56" spans="1:12" ht="9.75" customHeight="1" x14ac:dyDescent="0.25">
      <c r="A56" s="184" t="s">
        <v>458</v>
      </c>
      <c r="B56" s="205" t="s">
        <v>372</v>
      </c>
      <c r="C56" s="206"/>
      <c r="D56" s="206"/>
      <c r="E56" s="206"/>
      <c r="F56" s="206"/>
      <c r="G56" s="185" t="s">
        <v>459</v>
      </c>
      <c r="H56" s="187">
        <v>1108963.1499999999</v>
      </c>
      <c r="I56" s="187">
        <v>0</v>
      </c>
      <c r="J56" s="187">
        <v>0</v>
      </c>
      <c r="K56" s="187">
        <v>1108963.1499999999</v>
      </c>
      <c r="L56" s="215"/>
    </row>
    <row r="57" spans="1:12" ht="9.75" customHeight="1" x14ac:dyDescent="0.25">
      <c r="A57" s="184" t="s">
        <v>460</v>
      </c>
      <c r="B57" s="205" t="s">
        <v>372</v>
      </c>
      <c r="C57" s="206"/>
      <c r="D57" s="206"/>
      <c r="E57" s="206"/>
      <c r="F57" s="206"/>
      <c r="G57" s="185" t="s">
        <v>461</v>
      </c>
      <c r="H57" s="187">
        <v>912159.32</v>
      </c>
      <c r="I57" s="187">
        <v>0</v>
      </c>
      <c r="J57" s="187">
        <v>0</v>
      </c>
      <c r="K57" s="187">
        <v>912159.32</v>
      </c>
      <c r="L57" s="215"/>
    </row>
    <row r="58" spans="1:12" ht="9.75" customHeight="1" x14ac:dyDescent="0.25">
      <c r="A58" s="184" t="s">
        <v>462</v>
      </c>
      <c r="B58" s="205" t="s">
        <v>372</v>
      </c>
      <c r="C58" s="206"/>
      <c r="D58" s="206"/>
      <c r="E58" s="206"/>
      <c r="F58" s="206"/>
      <c r="G58" s="185" t="s">
        <v>463</v>
      </c>
      <c r="H58" s="187">
        <v>1359816.84</v>
      </c>
      <c r="I58" s="187">
        <v>3532</v>
      </c>
      <c r="J58" s="187">
        <v>0</v>
      </c>
      <c r="K58" s="187">
        <v>1363348.84</v>
      </c>
      <c r="L58" s="215"/>
    </row>
    <row r="59" spans="1:12" ht="9.75" customHeight="1" x14ac:dyDescent="0.25">
      <c r="A59" s="184" t="s">
        <v>464</v>
      </c>
      <c r="B59" s="205" t="s">
        <v>372</v>
      </c>
      <c r="C59" s="206"/>
      <c r="D59" s="206"/>
      <c r="E59" s="206"/>
      <c r="F59" s="206"/>
      <c r="G59" s="185" t="s">
        <v>465</v>
      </c>
      <c r="H59" s="187">
        <v>601566.87</v>
      </c>
      <c r="I59" s="187">
        <v>0</v>
      </c>
      <c r="J59" s="187">
        <v>0</v>
      </c>
      <c r="K59" s="187">
        <v>601566.87</v>
      </c>
      <c r="L59" s="215"/>
    </row>
    <row r="60" spans="1:12" ht="9.75" customHeight="1" x14ac:dyDescent="0.25">
      <c r="A60" s="184" t="s">
        <v>466</v>
      </c>
      <c r="B60" s="205" t="s">
        <v>372</v>
      </c>
      <c r="C60" s="206"/>
      <c r="D60" s="206"/>
      <c r="E60" s="206"/>
      <c r="F60" s="206"/>
      <c r="G60" s="185" t="s">
        <v>467</v>
      </c>
      <c r="H60" s="187">
        <v>1946210.27</v>
      </c>
      <c r="I60" s="187">
        <v>12085.2</v>
      </c>
      <c r="J60" s="187">
        <v>0</v>
      </c>
      <c r="K60" s="187">
        <v>1958295.47</v>
      </c>
      <c r="L60" s="215"/>
    </row>
    <row r="61" spans="1:12" ht="9.75" customHeight="1" x14ac:dyDescent="0.25">
      <c r="A61" s="184" t="s">
        <v>468</v>
      </c>
      <c r="B61" s="205" t="s">
        <v>372</v>
      </c>
      <c r="C61" s="206"/>
      <c r="D61" s="206"/>
      <c r="E61" s="206"/>
      <c r="F61" s="206"/>
      <c r="G61" s="185" t="s">
        <v>469</v>
      </c>
      <c r="H61" s="187">
        <v>76973.740000000005</v>
      </c>
      <c r="I61" s="187">
        <v>0</v>
      </c>
      <c r="J61" s="187">
        <v>0</v>
      </c>
      <c r="K61" s="187">
        <v>76973.740000000005</v>
      </c>
      <c r="L61" s="215"/>
    </row>
    <row r="62" spans="1:12" ht="9.75" customHeight="1" x14ac:dyDescent="0.25">
      <c r="A62" s="184" t="s">
        <v>470</v>
      </c>
      <c r="B62" s="205" t="s">
        <v>372</v>
      </c>
      <c r="C62" s="206"/>
      <c r="D62" s="206"/>
      <c r="E62" s="206"/>
      <c r="F62" s="206"/>
      <c r="G62" s="185" t="s">
        <v>471</v>
      </c>
      <c r="H62" s="187">
        <v>48104.38</v>
      </c>
      <c r="I62" s="187">
        <v>0</v>
      </c>
      <c r="J62" s="187">
        <v>0</v>
      </c>
      <c r="K62" s="187">
        <v>48104.38</v>
      </c>
      <c r="L62" s="215"/>
    </row>
    <row r="63" spans="1:12" ht="9.75" customHeight="1" x14ac:dyDescent="0.25">
      <c r="A63" s="184" t="s">
        <v>472</v>
      </c>
      <c r="B63" s="205" t="s">
        <v>372</v>
      </c>
      <c r="C63" s="206"/>
      <c r="D63" s="206"/>
      <c r="E63" s="206"/>
      <c r="F63" s="206"/>
      <c r="G63" s="185" t="s">
        <v>473</v>
      </c>
      <c r="H63" s="187">
        <v>555431.16</v>
      </c>
      <c r="I63" s="187">
        <v>0</v>
      </c>
      <c r="J63" s="187">
        <v>0</v>
      </c>
      <c r="K63" s="187">
        <v>555431.16</v>
      </c>
      <c r="L63" s="215"/>
    </row>
    <row r="64" spans="1:12" ht="9.75" customHeight="1" x14ac:dyDescent="0.25">
      <c r="A64" s="184" t="s">
        <v>474</v>
      </c>
      <c r="B64" s="205" t="s">
        <v>372</v>
      </c>
      <c r="C64" s="206"/>
      <c r="D64" s="206"/>
      <c r="E64" s="206"/>
      <c r="F64" s="206"/>
      <c r="G64" s="185" t="s">
        <v>475</v>
      </c>
      <c r="H64" s="187">
        <v>120178.97</v>
      </c>
      <c r="I64" s="187">
        <v>0</v>
      </c>
      <c r="J64" s="187">
        <v>0</v>
      </c>
      <c r="K64" s="187">
        <v>120178.97</v>
      </c>
      <c r="L64" s="215"/>
    </row>
    <row r="65" spans="1:12" ht="9.75" customHeight="1" x14ac:dyDescent="0.25">
      <c r="A65" s="184" t="s">
        <v>476</v>
      </c>
      <c r="B65" s="205" t="s">
        <v>372</v>
      </c>
      <c r="C65" s="206"/>
      <c r="D65" s="206"/>
      <c r="E65" s="206"/>
      <c r="F65" s="206"/>
      <c r="G65" s="185" t="s">
        <v>477</v>
      </c>
      <c r="H65" s="187">
        <v>31828.44</v>
      </c>
      <c r="I65" s="187">
        <v>0</v>
      </c>
      <c r="J65" s="187">
        <v>0</v>
      </c>
      <c r="K65" s="187">
        <v>31828.44</v>
      </c>
      <c r="L65" s="215"/>
    </row>
    <row r="66" spans="1:12" ht="9.75" customHeight="1" x14ac:dyDescent="0.25">
      <c r="A66" s="184" t="s">
        <v>478</v>
      </c>
      <c r="B66" s="205" t="s">
        <v>372</v>
      </c>
      <c r="C66" s="206"/>
      <c r="D66" s="206"/>
      <c r="E66" s="206"/>
      <c r="F66" s="206"/>
      <c r="G66" s="185" t="s">
        <v>479</v>
      </c>
      <c r="H66" s="187">
        <v>525406.35</v>
      </c>
      <c r="I66" s="187">
        <v>0</v>
      </c>
      <c r="J66" s="187">
        <v>0</v>
      </c>
      <c r="K66" s="187">
        <v>525406.35</v>
      </c>
      <c r="L66" s="215"/>
    </row>
    <row r="67" spans="1:12" ht="9.75" customHeight="1" x14ac:dyDescent="0.25">
      <c r="A67" s="184" t="s">
        <v>480</v>
      </c>
      <c r="B67" s="205" t="s">
        <v>372</v>
      </c>
      <c r="C67" s="206"/>
      <c r="D67" s="206"/>
      <c r="E67" s="206"/>
      <c r="F67" s="206"/>
      <c r="G67" s="185" t="s">
        <v>481</v>
      </c>
      <c r="H67" s="187">
        <v>9021.5</v>
      </c>
      <c r="I67" s="187">
        <v>0</v>
      </c>
      <c r="J67" s="187">
        <v>0</v>
      </c>
      <c r="K67" s="187">
        <v>9021.5</v>
      </c>
      <c r="L67" s="215"/>
    </row>
    <row r="68" spans="1:12" ht="9.75" customHeight="1" x14ac:dyDescent="0.25">
      <c r="A68" s="184" t="s">
        <v>482</v>
      </c>
      <c r="B68" s="205" t="s">
        <v>372</v>
      </c>
      <c r="C68" s="206"/>
      <c r="D68" s="206"/>
      <c r="E68" s="206"/>
      <c r="F68" s="206"/>
      <c r="G68" s="185" t="s">
        <v>483</v>
      </c>
      <c r="H68" s="187">
        <v>2345610.4500000002</v>
      </c>
      <c r="I68" s="187">
        <v>0</v>
      </c>
      <c r="J68" s="187">
        <v>0</v>
      </c>
      <c r="K68" s="187">
        <v>2345610.4500000002</v>
      </c>
      <c r="L68" s="215"/>
    </row>
    <row r="69" spans="1:12" ht="9.75" customHeight="1" x14ac:dyDescent="0.25">
      <c r="A69" s="184" t="s">
        <v>484</v>
      </c>
      <c r="B69" s="205" t="s">
        <v>372</v>
      </c>
      <c r="C69" s="206"/>
      <c r="D69" s="206"/>
      <c r="E69" s="206"/>
      <c r="F69" s="206"/>
      <c r="G69" s="185" t="s">
        <v>485</v>
      </c>
      <c r="H69" s="187">
        <v>5213215.55</v>
      </c>
      <c r="I69" s="187">
        <v>0</v>
      </c>
      <c r="J69" s="187">
        <v>0</v>
      </c>
      <c r="K69" s="187">
        <v>5213215.55</v>
      </c>
      <c r="L69" s="215"/>
    </row>
    <row r="70" spans="1:12" ht="9.75" customHeight="1" x14ac:dyDescent="0.25">
      <c r="A70" s="184" t="s">
        <v>486</v>
      </c>
      <c r="B70" s="205" t="s">
        <v>372</v>
      </c>
      <c r="C70" s="206"/>
      <c r="D70" s="206"/>
      <c r="E70" s="206"/>
      <c r="F70" s="206"/>
      <c r="G70" s="185" t="s">
        <v>487</v>
      </c>
      <c r="H70" s="187">
        <v>1212299.67</v>
      </c>
      <c r="I70" s="187">
        <v>0</v>
      </c>
      <c r="J70" s="187">
        <v>0</v>
      </c>
      <c r="K70" s="187">
        <v>1212299.67</v>
      </c>
      <c r="L70" s="215"/>
    </row>
    <row r="71" spans="1:12" ht="9.75" customHeight="1" x14ac:dyDescent="0.25">
      <c r="A71" s="184" t="s">
        <v>488</v>
      </c>
      <c r="B71" s="205" t="s">
        <v>372</v>
      </c>
      <c r="C71" s="206"/>
      <c r="D71" s="206"/>
      <c r="E71" s="206"/>
      <c r="F71" s="206"/>
      <c r="G71" s="185" t="s">
        <v>489</v>
      </c>
      <c r="H71" s="187">
        <v>5293717.33</v>
      </c>
      <c r="I71" s="187">
        <v>0</v>
      </c>
      <c r="J71" s="187">
        <v>0</v>
      </c>
      <c r="K71" s="187">
        <v>5293717.33</v>
      </c>
      <c r="L71" s="215"/>
    </row>
    <row r="72" spans="1:12" ht="9.75" customHeight="1" x14ac:dyDescent="0.25">
      <c r="A72" s="184" t="s">
        <v>490</v>
      </c>
      <c r="B72" s="205" t="s">
        <v>372</v>
      </c>
      <c r="C72" s="206"/>
      <c r="D72" s="206"/>
      <c r="E72" s="206"/>
      <c r="F72" s="206"/>
      <c r="G72" s="185" t="s">
        <v>491</v>
      </c>
      <c r="H72" s="187">
        <v>263138.71999999997</v>
      </c>
      <c r="I72" s="187">
        <v>0</v>
      </c>
      <c r="J72" s="187">
        <v>0</v>
      </c>
      <c r="K72" s="187">
        <v>263138.71999999997</v>
      </c>
      <c r="L72" s="215"/>
    </row>
    <row r="73" spans="1:12" ht="9.75" customHeight="1" x14ac:dyDescent="0.25">
      <c r="A73" s="184" t="s">
        <v>492</v>
      </c>
      <c r="B73" s="205" t="s">
        <v>372</v>
      </c>
      <c r="C73" s="206"/>
      <c r="D73" s="206"/>
      <c r="E73" s="206"/>
      <c r="F73" s="206"/>
      <c r="G73" s="185" t="s">
        <v>493</v>
      </c>
      <c r="H73" s="187">
        <v>2769863.61</v>
      </c>
      <c r="I73" s="187">
        <v>0</v>
      </c>
      <c r="J73" s="187">
        <v>0</v>
      </c>
      <c r="K73" s="187">
        <v>2769863.61</v>
      </c>
      <c r="L73" s="215"/>
    </row>
    <row r="74" spans="1:12" ht="9.75" customHeight="1" x14ac:dyDescent="0.25">
      <c r="A74" s="184" t="s">
        <v>496</v>
      </c>
      <c r="B74" s="205" t="s">
        <v>372</v>
      </c>
      <c r="C74" s="206"/>
      <c r="D74" s="206"/>
      <c r="E74" s="206"/>
      <c r="F74" s="206"/>
      <c r="G74" s="185" t="s">
        <v>497</v>
      </c>
      <c r="H74" s="187">
        <v>3832172.58</v>
      </c>
      <c r="I74" s="187">
        <v>0</v>
      </c>
      <c r="J74" s="187">
        <v>0</v>
      </c>
      <c r="K74" s="187">
        <v>3832172.58</v>
      </c>
      <c r="L74" s="215"/>
    </row>
    <row r="75" spans="1:12" ht="9.75" customHeight="1" x14ac:dyDescent="0.25">
      <c r="A75" s="184" t="s">
        <v>498</v>
      </c>
      <c r="B75" s="205" t="s">
        <v>372</v>
      </c>
      <c r="C75" s="206"/>
      <c r="D75" s="206"/>
      <c r="E75" s="206"/>
      <c r="F75" s="206"/>
      <c r="G75" s="185" t="s">
        <v>499</v>
      </c>
      <c r="H75" s="187">
        <v>174389.91</v>
      </c>
      <c r="I75" s="187">
        <v>0</v>
      </c>
      <c r="J75" s="187">
        <v>0</v>
      </c>
      <c r="K75" s="187">
        <v>174389.91</v>
      </c>
      <c r="L75" s="215"/>
    </row>
    <row r="76" spans="1:12" ht="9.75" customHeight="1" x14ac:dyDescent="0.25">
      <c r="A76" s="184" t="s">
        <v>500</v>
      </c>
      <c r="B76" s="205" t="s">
        <v>372</v>
      </c>
      <c r="C76" s="206"/>
      <c r="D76" s="206"/>
      <c r="E76" s="206"/>
      <c r="F76" s="206"/>
      <c r="G76" s="185" t="s">
        <v>501</v>
      </c>
      <c r="H76" s="187">
        <v>482685.7</v>
      </c>
      <c r="I76" s="187">
        <v>0</v>
      </c>
      <c r="J76" s="187">
        <v>0</v>
      </c>
      <c r="K76" s="187">
        <v>482685.7</v>
      </c>
      <c r="L76" s="215"/>
    </row>
    <row r="77" spans="1:12" ht="9.75" customHeight="1" x14ac:dyDescent="0.25">
      <c r="A77" s="184" t="s">
        <v>502</v>
      </c>
      <c r="B77" s="205" t="s">
        <v>372</v>
      </c>
      <c r="C77" s="206"/>
      <c r="D77" s="206"/>
      <c r="E77" s="206"/>
      <c r="F77" s="206"/>
      <c r="G77" s="185" t="s">
        <v>503</v>
      </c>
      <c r="H77" s="187">
        <v>69645.5</v>
      </c>
      <c r="I77" s="187">
        <v>0</v>
      </c>
      <c r="J77" s="187">
        <v>0</v>
      </c>
      <c r="K77" s="187">
        <v>69645.5</v>
      </c>
      <c r="L77" s="215"/>
    </row>
    <row r="78" spans="1:12" ht="9.75" customHeight="1" x14ac:dyDescent="0.25">
      <c r="A78" s="184" t="s">
        <v>504</v>
      </c>
      <c r="B78" s="205" t="s">
        <v>372</v>
      </c>
      <c r="C78" s="206"/>
      <c r="D78" s="206"/>
      <c r="E78" s="206"/>
      <c r="F78" s="206"/>
      <c r="G78" s="185" t="s">
        <v>505</v>
      </c>
      <c r="H78" s="187">
        <v>406175.94</v>
      </c>
      <c r="I78" s="187">
        <v>0</v>
      </c>
      <c r="J78" s="187">
        <v>0</v>
      </c>
      <c r="K78" s="187">
        <v>406175.94</v>
      </c>
      <c r="L78" s="215"/>
    </row>
    <row r="79" spans="1:12" ht="9.75" customHeight="1" x14ac:dyDescent="0.25">
      <c r="A79" s="184" t="s">
        <v>506</v>
      </c>
      <c r="B79" s="205" t="s">
        <v>372</v>
      </c>
      <c r="C79" s="206"/>
      <c r="D79" s="206"/>
      <c r="E79" s="206"/>
      <c r="F79" s="206"/>
      <c r="G79" s="185" t="s">
        <v>507</v>
      </c>
      <c r="H79" s="187">
        <v>360000</v>
      </c>
      <c r="I79" s="187">
        <v>0</v>
      </c>
      <c r="J79" s="187">
        <v>0</v>
      </c>
      <c r="K79" s="187">
        <v>360000</v>
      </c>
      <c r="L79" s="215"/>
    </row>
    <row r="80" spans="1:12" ht="9.75" customHeight="1" x14ac:dyDescent="0.25">
      <c r="A80" s="189" t="s">
        <v>372</v>
      </c>
      <c r="B80" s="205" t="s">
        <v>372</v>
      </c>
      <c r="C80" s="206"/>
      <c r="D80" s="206"/>
      <c r="E80" s="206"/>
      <c r="F80" s="206"/>
      <c r="G80" s="190" t="s">
        <v>372</v>
      </c>
      <c r="H80" s="192"/>
      <c r="I80" s="192"/>
      <c r="J80" s="192"/>
      <c r="K80" s="192"/>
      <c r="L80" s="145"/>
    </row>
    <row r="81" spans="1:12" ht="9.75" customHeight="1" x14ac:dyDescent="0.25">
      <c r="A81" s="176" t="s">
        <v>508</v>
      </c>
      <c r="B81" s="205" t="s">
        <v>372</v>
      </c>
      <c r="C81" s="206"/>
      <c r="D81" s="206"/>
      <c r="E81" s="177" t="s">
        <v>509</v>
      </c>
      <c r="F81" s="178"/>
      <c r="G81" s="178"/>
      <c r="H81" s="179">
        <v>-28236429.350000001</v>
      </c>
      <c r="I81" s="179">
        <v>0</v>
      </c>
      <c r="J81" s="179">
        <v>144680.49</v>
      </c>
      <c r="K81" s="179">
        <v>-28381109.84</v>
      </c>
      <c r="L81" s="214"/>
    </row>
    <row r="82" spans="1:12" ht="9.75" customHeight="1" x14ac:dyDescent="0.25">
      <c r="A82" s="176" t="s">
        <v>510</v>
      </c>
      <c r="B82" s="205" t="s">
        <v>372</v>
      </c>
      <c r="C82" s="206"/>
      <c r="D82" s="206"/>
      <c r="E82" s="206"/>
      <c r="F82" s="177" t="s">
        <v>509</v>
      </c>
      <c r="G82" s="178"/>
      <c r="H82" s="179">
        <v>-28236429.350000001</v>
      </c>
      <c r="I82" s="179">
        <v>0</v>
      </c>
      <c r="J82" s="179">
        <v>144680.49</v>
      </c>
      <c r="K82" s="179">
        <v>-28381109.84</v>
      </c>
      <c r="L82" s="214"/>
    </row>
    <row r="83" spans="1:12" ht="9.75" customHeight="1" x14ac:dyDescent="0.25">
      <c r="A83" s="184" t="s">
        <v>511</v>
      </c>
      <c r="B83" s="205" t="s">
        <v>372</v>
      </c>
      <c r="C83" s="206"/>
      <c r="D83" s="206"/>
      <c r="E83" s="206"/>
      <c r="F83" s="206"/>
      <c r="G83" s="185" t="s">
        <v>512</v>
      </c>
      <c r="H83" s="187">
        <v>-1108963.1499999999</v>
      </c>
      <c r="I83" s="187">
        <v>0</v>
      </c>
      <c r="J83" s="187">
        <v>0</v>
      </c>
      <c r="K83" s="187">
        <v>-1108963.1499999999</v>
      </c>
      <c r="L83" s="215"/>
    </row>
    <row r="84" spans="1:12" ht="9.75" customHeight="1" x14ac:dyDescent="0.25">
      <c r="A84" s="184" t="s">
        <v>513</v>
      </c>
      <c r="B84" s="205" t="s">
        <v>372</v>
      </c>
      <c r="C84" s="206"/>
      <c r="D84" s="206"/>
      <c r="E84" s="206"/>
      <c r="F84" s="206"/>
      <c r="G84" s="185" t="s">
        <v>514</v>
      </c>
      <c r="H84" s="187">
        <v>-1074662.6100000001</v>
      </c>
      <c r="I84" s="187">
        <v>0</v>
      </c>
      <c r="J84" s="187">
        <v>14533.28</v>
      </c>
      <c r="K84" s="187">
        <v>-1089195.8899999999</v>
      </c>
      <c r="L84" s="215"/>
    </row>
    <row r="85" spans="1:12" ht="9.75" customHeight="1" x14ac:dyDescent="0.25">
      <c r="A85" s="184" t="s">
        <v>515</v>
      </c>
      <c r="B85" s="205" t="s">
        <v>372</v>
      </c>
      <c r="C85" s="206"/>
      <c r="D85" s="206"/>
      <c r="E85" s="206"/>
      <c r="F85" s="206"/>
      <c r="G85" s="185" t="s">
        <v>516</v>
      </c>
      <c r="H85" s="187">
        <v>-790881.76</v>
      </c>
      <c r="I85" s="187">
        <v>0</v>
      </c>
      <c r="J85" s="187">
        <v>2304.96</v>
      </c>
      <c r="K85" s="187">
        <v>-793186.72</v>
      </c>
      <c r="L85" s="215"/>
    </row>
    <row r="86" spans="1:12" ht="9.75" customHeight="1" x14ac:dyDescent="0.25">
      <c r="A86" s="184" t="s">
        <v>517</v>
      </c>
      <c r="B86" s="205" t="s">
        <v>372</v>
      </c>
      <c r="C86" s="206"/>
      <c r="D86" s="206"/>
      <c r="E86" s="206"/>
      <c r="F86" s="206"/>
      <c r="G86" s="185" t="s">
        <v>518</v>
      </c>
      <c r="H86" s="187">
        <v>-758684.6</v>
      </c>
      <c r="I86" s="187">
        <v>0</v>
      </c>
      <c r="J86" s="187">
        <v>58.19</v>
      </c>
      <c r="K86" s="187">
        <v>-758742.79</v>
      </c>
      <c r="L86" s="215"/>
    </row>
    <row r="87" spans="1:12" ht="9.75" customHeight="1" x14ac:dyDescent="0.25">
      <c r="A87" s="184" t="s">
        <v>519</v>
      </c>
      <c r="B87" s="205" t="s">
        <v>372</v>
      </c>
      <c r="C87" s="206"/>
      <c r="D87" s="206"/>
      <c r="E87" s="206"/>
      <c r="F87" s="206"/>
      <c r="G87" s="185" t="s">
        <v>520</v>
      </c>
      <c r="H87" s="187">
        <v>-1870242.75</v>
      </c>
      <c r="I87" s="187">
        <v>0</v>
      </c>
      <c r="J87" s="187">
        <v>3781.36</v>
      </c>
      <c r="K87" s="187">
        <v>-1874024.11</v>
      </c>
      <c r="L87" s="215"/>
    </row>
    <row r="88" spans="1:12" ht="9.75" customHeight="1" x14ac:dyDescent="0.25">
      <c r="A88" s="184" t="s">
        <v>521</v>
      </c>
      <c r="B88" s="205" t="s">
        <v>372</v>
      </c>
      <c r="C88" s="206"/>
      <c r="D88" s="206"/>
      <c r="E88" s="206"/>
      <c r="F88" s="206"/>
      <c r="G88" s="185" t="s">
        <v>522</v>
      </c>
      <c r="H88" s="187">
        <v>-58028.95</v>
      </c>
      <c r="I88" s="187">
        <v>0</v>
      </c>
      <c r="J88" s="187">
        <v>624.45000000000005</v>
      </c>
      <c r="K88" s="187">
        <v>-58653.4</v>
      </c>
      <c r="L88" s="215"/>
    </row>
    <row r="89" spans="1:12" ht="9.75" customHeight="1" x14ac:dyDescent="0.25">
      <c r="A89" s="184" t="s">
        <v>523</v>
      </c>
      <c r="B89" s="205" t="s">
        <v>372</v>
      </c>
      <c r="C89" s="206"/>
      <c r="D89" s="206"/>
      <c r="E89" s="206"/>
      <c r="F89" s="206"/>
      <c r="G89" s="185" t="s">
        <v>524</v>
      </c>
      <c r="H89" s="187">
        <v>-350327.15</v>
      </c>
      <c r="I89" s="187">
        <v>0</v>
      </c>
      <c r="J89" s="187">
        <v>0</v>
      </c>
      <c r="K89" s="187">
        <v>-350327.15</v>
      </c>
      <c r="L89" s="215"/>
    </row>
    <row r="90" spans="1:12" ht="9.75" customHeight="1" x14ac:dyDescent="0.25">
      <c r="A90" s="184" t="s">
        <v>525</v>
      </c>
      <c r="B90" s="205" t="s">
        <v>372</v>
      </c>
      <c r="C90" s="206"/>
      <c r="D90" s="206"/>
      <c r="E90" s="206"/>
      <c r="F90" s="206"/>
      <c r="G90" s="185" t="s">
        <v>526</v>
      </c>
      <c r="H90" s="187">
        <v>-48104.38</v>
      </c>
      <c r="I90" s="187">
        <v>0</v>
      </c>
      <c r="J90" s="187">
        <v>0</v>
      </c>
      <c r="K90" s="187">
        <v>-48104.38</v>
      </c>
      <c r="L90" s="215"/>
    </row>
    <row r="91" spans="1:12" ht="9.75" customHeight="1" x14ac:dyDescent="0.25">
      <c r="A91" s="184" t="s">
        <v>527</v>
      </c>
      <c r="B91" s="205" t="s">
        <v>372</v>
      </c>
      <c r="C91" s="206"/>
      <c r="D91" s="206"/>
      <c r="E91" s="206"/>
      <c r="F91" s="206"/>
      <c r="G91" s="185" t="s">
        <v>528</v>
      </c>
      <c r="H91" s="187">
        <v>-601566.87</v>
      </c>
      <c r="I91" s="187">
        <v>0</v>
      </c>
      <c r="J91" s="187">
        <v>0</v>
      </c>
      <c r="K91" s="187">
        <v>-601566.87</v>
      </c>
      <c r="L91" s="215"/>
    </row>
    <row r="92" spans="1:12" ht="9.75" customHeight="1" x14ac:dyDescent="0.25">
      <c r="A92" s="184" t="s">
        <v>529</v>
      </c>
      <c r="B92" s="205" t="s">
        <v>372</v>
      </c>
      <c r="C92" s="206"/>
      <c r="D92" s="206"/>
      <c r="E92" s="206"/>
      <c r="F92" s="206"/>
      <c r="G92" s="185" t="s">
        <v>530</v>
      </c>
      <c r="H92" s="187">
        <v>-537624.1</v>
      </c>
      <c r="I92" s="187">
        <v>0</v>
      </c>
      <c r="J92" s="187">
        <v>451.6</v>
      </c>
      <c r="K92" s="187">
        <v>-538075.69999999995</v>
      </c>
      <c r="L92" s="215"/>
    </row>
    <row r="93" spans="1:12" ht="9.75" customHeight="1" x14ac:dyDescent="0.25">
      <c r="A93" s="184" t="s">
        <v>531</v>
      </c>
      <c r="B93" s="205" t="s">
        <v>372</v>
      </c>
      <c r="C93" s="206"/>
      <c r="D93" s="206"/>
      <c r="E93" s="206"/>
      <c r="F93" s="206"/>
      <c r="G93" s="185" t="s">
        <v>532</v>
      </c>
      <c r="H93" s="187">
        <v>-120178.97</v>
      </c>
      <c r="I93" s="187">
        <v>0</v>
      </c>
      <c r="J93" s="187">
        <v>0</v>
      </c>
      <c r="K93" s="187">
        <v>-120178.97</v>
      </c>
      <c r="L93" s="215"/>
    </row>
    <row r="94" spans="1:12" ht="9.75" customHeight="1" x14ac:dyDescent="0.25">
      <c r="A94" s="184" t="s">
        <v>533</v>
      </c>
      <c r="B94" s="205" t="s">
        <v>372</v>
      </c>
      <c r="C94" s="206"/>
      <c r="D94" s="206"/>
      <c r="E94" s="206"/>
      <c r="F94" s="206"/>
      <c r="G94" s="185" t="s">
        <v>534</v>
      </c>
      <c r="H94" s="187">
        <v>-31828.44</v>
      </c>
      <c r="I94" s="187">
        <v>0</v>
      </c>
      <c r="J94" s="187">
        <v>0</v>
      </c>
      <c r="K94" s="187">
        <v>-31828.44</v>
      </c>
      <c r="L94" s="215"/>
    </row>
    <row r="95" spans="1:12" ht="9.75" customHeight="1" x14ac:dyDescent="0.25">
      <c r="A95" s="184" t="s">
        <v>535</v>
      </c>
      <c r="B95" s="205" t="s">
        <v>372</v>
      </c>
      <c r="C95" s="206"/>
      <c r="D95" s="206"/>
      <c r="E95" s="206"/>
      <c r="F95" s="206"/>
      <c r="G95" s="185" t="s">
        <v>536</v>
      </c>
      <c r="H95" s="187">
        <v>-525406.35</v>
      </c>
      <c r="I95" s="187">
        <v>0</v>
      </c>
      <c r="J95" s="187">
        <v>0</v>
      </c>
      <c r="K95" s="187">
        <v>-525406.35</v>
      </c>
      <c r="L95" s="215"/>
    </row>
    <row r="96" spans="1:12" ht="9.75" customHeight="1" x14ac:dyDescent="0.25">
      <c r="A96" s="184" t="s">
        <v>537</v>
      </c>
      <c r="B96" s="205" t="s">
        <v>372</v>
      </c>
      <c r="C96" s="206"/>
      <c r="D96" s="206"/>
      <c r="E96" s="206"/>
      <c r="F96" s="206"/>
      <c r="G96" s="185" t="s">
        <v>538</v>
      </c>
      <c r="H96" s="187">
        <v>-9021.5</v>
      </c>
      <c r="I96" s="187">
        <v>0</v>
      </c>
      <c r="J96" s="187">
        <v>0</v>
      </c>
      <c r="K96" s="187">
        <v>-9021.5</v>
      </c>
      <c r="L96" s="215"/>
    </row>
    <row r="97" spans="1:12" ht="9.75" customHeight="1" x14ac:dyDescent="0.25">
      <c r="A97" s="184" t="s">
        <v>539</v>
      </c>
      <c r="B97" s="205" t="s">
        <v>372</v>
      </c>
      <c r="C97" s="206"/>
      <c r="D97" s="206"/>
      <c r="E97" s="206"/>
      <c r="F97" s="206"/>
      <c r="G97" s="185" t="s">
        <v>540</v>
      </c>
      <c r="H97" s="187">
        <v>-2327503</v>
      </c>
      <c r="I97" s="187">
        <v>0</v>
      </c>
      <c r="J97" s="187">
        <v>2131.08</v>
      </c>
      <c r="K97" s="187">
        <v>-2329634.08</v>
      </c>
      <c r="L97" s="215"/>
    </row>
    <row r="98" spans="1:12" ht="9.75" customHeight="1" x14ac:dyDescent="0.25">
      <c r="A98" s="184" t="s">
        <v>541</v>
      </c>
      <c r="B98" s="205" t="s">
        <v>372</v>
      </c>
      <c r="C98" s="206"/>
      <c r="D98" s="206"/>
      <c r="E98" s="206"/>
      <c r="F98" s="206"/>
      <c r="G98" s="185" t="s">
        <v>542</v>
      </c>
      <c r="H98" s="187">
        <v>-5109990.2699999996</v>
      </c>
      <c r="I98" s="187">
        <v>0</v>
      </c>
      <c r="J98" s="187">
        <v>7133.96</v>
      </c>
      <c r="K98" s="187">
        <v>-5117124.2300000004</v>
      </c>
      <c r="L98" s="215"/>
    </row>
    <row r="99" spans="1:12" ht="9.75" customHeight="1" x14ac:dyDescent="0.25">
      <c r="A99" s="184" t="s">
        <v>543</v>
      </c>
      <c r="B99" s="205" t="s">
        <v>372</v>
      </c>
      <c r="C99" s="206"/>
      <c r="D99" s="206"/>
      <c r="E99" s="206"/>
      <c r="F99" s="206"/>
      <c r="G99" s="185" t="s">
        <v>544</v>
      </c>
      <c r="H99" s="187">
        <v>-1188640.22</v>
      </c>
      <c r="I99" s="187">
        <v>0</v>
      </c>
      <c r="J99" s="187">
        <v>1330.68</v>
      </c>
      <c r="K99" s="187">
        <v>-1189970.8999999999</v>
      </c>
      <c r="L99" s="215"/>
    </row>
    <row r="100" spans="1:12" ht="9.75" customHeight="1" x14ac:dyDescent="0.25">
      <c r="A100" s="184" t="s">
        <v>545</v>
      </c>
      <c r="B100" s="205" t="s">
        <v>372</v>
      </c>
      <c r="C100" s="206"/>
      <c r="D100" s="206"/>
      <c r="E100" s="206"/>
      <c r="F100" s="206"/>
      <c r="G100" s="185" t="s">
        <v>546</v>
      </c>
      <c r="H100" s="187">
        <v>-5289524.24</v>
      </c>
      <c r="I100" s="187">
        <v>0</v>
      </c>
      <c r="J100" s="187">
        <v>283.14</v>
      </c>
      <c r="K100" s="187">
        <v>-5289807.38</v>
      </c>
      <c r="L100" s="215"/>
    </row>
    <row r="101" spans="1:12" ht="9.75" customHeight="1" x14ac:dyDescent="0.25">
      <c r="A101" s="184" t="s">
        <v>547</v>
      </c>
      <c r="B101" s="205" t="s">
        <v>372</v>
      </c>
      <c r="C101" s="206"/>
      <c r="D101" s="206"/>
      <c r="E101" s="206"/>
      <c r="F101" s="206"/>
      <c r="G101" s="185" t="s">
        <v>548</v>
      </c>
      <c r="H101" s="187">
        <v>-243052.54</v>
      </c>
      <c r="I101" s="187">
        <v>0</v>
      </c>
      <c r="J101" s="187">
        <v>4325.57</v>
      </c>
      <c r="K101" s="187">
        <v>-247378.11</v>
      </c>
      <c r="L101" s="215"/>
    </row>
    <row r="102" spans="1:12" ht="9.75" customHeight="1" x14ac:dyDescent="0.25">
      <c r="A102" s="184" t="s">
        <v>549</v>
      </c>
      <c r="B102" s="205" t="s">
        <v>372</v>
      </c>
      <c r="C102" s="206"/>
      <c r="D102" s="206"/>
      <c r="E102" s="206"/>
      <c r="F102" s="206"/>
      <c r="G102" s="185" t="s">
        <v>550</v>
      </c>
      <c r="H102" s="187">
        <v>-2078841.31</v>
      </c>
      <c r="I102" s="187">
        <v>0</v>
      </c>
      <c r="J102" s="187">
        <v>104390.61</v>
      </c>
      <c r="K102" s="187">
        <v>-2183231.92</v>
      </c>
      <c r="L102" s="215"/>
    </row>
    <row r="103" spans="1:12" ht="9.75" customHeight="1" x14ac:dyDescent="0.25">
      <c r="A103" s="184" t="s">
        <v>551</v>
      </c>
      <c r="B103" s="205" t="s">
        <v>372</v>
      </c>
      <c r="C103" s="206"/>
      <c r="D103" s="206"/>
      <c r="E103" s="206"/>
      <c r="F103" s="206"/>
      <c r="G103" s="185" t="s">
        <v>552</v>
      </c>
      <c r="H103" s="187">
        <v>-3832172.58</v>
      </c>
      <c r="I103" s="187">
        <v>0</v>
      </c>
      <c r="J103" s="187">
        <v>0</v>
      </c>
      <c r="K103" s="187">
        <v>-3832172.58</v>
      </c>
      <c r="L103" s="215"/>
    </row>
    <row r="104" spans="1:12" ht="9.75" customHeight="1" x14ac:dyDescent="0.25">
      <c r="A104" s="184" t="s">
        <v>553</v>
      </c>
      <c r="B104" s="205" t="s">
        <v>372</v>
      </c>
      <c r="C104" s="206"/>
      <c r="D104" s="206"/>
      <c r="E104" s="206"/>
      <c r="F104" s="206"/>
      <c r="G104" s="185" t="s">
        <v>554</v>
      </c>
      <c r="H104" s="187">
        <v>-174389.91</v>
      </c>
      <c r="I104" s="187">
        <v>0</v>
      </c>
      <c r="J104" s="187">
        <v>0</v>
      </c>
      <c r="K104" s="187">
        <v>-174389.91</v>
      </c>
      <c r="L104" s="215"/>
    </row>
    <row r="105" spans="1:12" ht="9.75" customHeight="1" x14ac:dyDescent="0.25">
      <c r="A105" s="184" t="s">
        <v>555</v>
      </c>
      <c r="B105" s="205" t="s">
        <v>372</v>
      </c>
      <c r="C105" s="206"/>
      <c r="D105" s="206"/>
      <c r="E105" s="206"/>
      <c r="F105" s="206"/>
      <c r="G105" s="185" t="s">
        <v>556</v>
      </c>
      <c r="H105" s="187">
        <v>-80518.820000000007</v>
      </c>
      <c r="I105" s="187">
        <v>0</v>
      </c>
      <c r="J105" s="187">
        <v>2885.98</v>
      </c>
      <c r="K105" s="187">
        <v>-83404.800000000003</v>
      </c>
      <c r="L105" s="215"/>
    </row>
    <row r="106" spans="1:12" ht="9.75" customHeight="1" x14ac:dyDescent="0.25">
      <c r="A106" s="184" t="s">
        <v>557</v>
      </c>
      <c r="B106" s="205" t="s">
        <v>372</v>
      </c>
      <c r="C106" s="206"/>
      <c r="D106" s="206"/>
      <c r="E106" s="206"/>
      <c r="F106" s="206"/>
      <c r="G106" s="185" t="s">
        <v>558</v>
      </c>
      <c r="H106" s="187">
        <v>-26274.880000000001</v>
      </c>
      <c r="I106" s="187">
        <v>0</v>
      </c>
      <c r="J106" s="187">
        <v>445.63</v>
      </c>
      <c r="K106" s="187">
        <v>-26720.51</v>
      </c>
      <c r="L106" s="215"/>
    </row>
    <row r="107" spans="1:12" ht="9.75" customHeight="1" x14ac:dyDescent="0.25">
      <c r="A107" s="189" t="s">
        <v>372</v>
      </c>
      <c r="B107" s="205" t="s">
        <v>372</v>
      </c>
      <c r="C107" s="206"/>
      <c r="D107" s="206"/>
      <c r="E107" s="206"/>
      <c r="F107" s="206"/>
      <c r="G107" s="190" t="s">
        <v>372</v>
      </c>
      <c r="H107" s="192"/>
      <c r="I107" s="192"/>
      <c r="J107" s="192"/>
      <c r="K107" s="192"/>
      <c r="L107" s="145"/>
    </row>
    <row r="108" spans="1:12" ht="9.75" customHeight="1" x14ac:dyDescent="0.25">
      <c r="A108" s="176" t="s">
        <v>559</v>
      </c>
      <c r="B108" s="205" t="s">
        <v>372</v>
      </c>
      <c r="C108" s="206"/>
      <c r="D108" s="206"/>
      <c r="E108" s="177" t="s">
        <v>560</v>
      </c>
      <c r="F108" s="178"/>
      <c r="G108" s="178"/>
      <c r="H108" s="179">
        <v>4045.36</v>
      </c>
      <c r="I108" s="179">
        <v>0</v>
      </c>
      <c r="J108" s="179">
        <v>342.14</v>
      </c>
      <c r="K108" s="179">
        <v>3703.22</v>
      </c>
      <c r="L108" s="214"/>
    </row>
    <row r="109" spans="1:12" ht="9.75" customHeight="1" x14ac:dyDescent="0.25">
      <c r="A109" s="176" t="s">
        <v>561</v>
      </c>
      <c r="B109" s="205" t="s">
        <v>372</v>
      </c>
      <c r="C109" s="206"/>
      <c r="D109" s="206"/>
      <c r="E109" s="206"/>
      <c r="F109" s="177" t="s">
        <v>560</v>
      </c>
      <c r="G109" s="178"/>
      <c r="H109" s="179">
        <v>539838.66</v>
      </c>
      <c r="I109" s="179">
        <v>0</v>
      </c>
      <c r="J109" s="179">
        <v>0</v>
      </c>
      <c r="K109" s="179">
        <v>539838.66</v>
      </c>
      <c r="L109" s="214"/>
    </row>
    <row r="110" spans="1:12" ht="9.75" customHeight="1" x14ac:dyDescent="0.25">
      <c r="A110" s="184" t="s">
        <v>562</v>
      </c>
      <c r="B110" s="205" t="s">
        <v>372</v>
      </c>
      <c r="C110" s="206"/>
      <c r="D110" s="206"/>
      <c r="E110" s="206"/>
      <c r="F110" s="206"/>
      <c r="G110" s="185" t="s">
        <v>563</v>
      </c>
      <c r="H110" s="187">
        <v>416520.66</v>
      </c>
      <c r="I110" s="187">
        <v>0</v>
      </c>
      <c r="J110" s="187">
        <v>0</v>
      </c>
      <c r="K110" s="187">
        <v>416520.66</v>
      </c>
      <c r="L110" s="215"/>
    </row>
    <row r="111" spans="1:12" ht="9.75" customHeight="1" x14ac:dyDescent="0.25">
      <c r="A111" s="184" t="s">
        <v>564</v>
      </c>
      <c r="B111" s="205" t="s">
        <v>372</v>
      </c>
      <c r="C111" s="206"/>
      <c r="D111" s="206"/>
      <c r="E111" s="206"/>
      <c r="F111" s="206"/>
      <c r="G111" s="185" t="s">
        <v>565</v>
      </c>
      <c r="H111" s="187">
        <v>113798</v>
      </c>
      <c r="I111" s="187">
        <v>0</v>
      </c>
      <c r="J111" s="187">
        <v>0</v>
      </c>
      <c r="K111" s="187">
        <v>113798</v>
      </c>
      <c r="L111" s="215"/>
    </row>
    <row r="112" spans="1:12" ht="9.75" customHeight="1" x14ac:dyDescent="0.25">
      <c r="A112" s="184" t="s">
        <v>566</v>
      </c>
      <c r="B112" s="205" t="s">
        <v>372</v>
      </c>
      <c r="C112" s="206"/>
      <c r="D112" s="206"/>
      <c r="E112" s="206"/>
      <c r="F112" s="206"/>
      <c r="G112" s="185" t="s">
        <v>567</v>
      </c>
      <c r="H112" s="187">
        <v>9520</v>
      </c>
      <c r="I112" s="187">
        <v>0</v>
      </c>
      <c r="J112" s="187">
        <v>0</v>
      </c>
      <c r="K112" s="187">
        <v>9520</v>
      </c>
      <c r="L112" s="215"/>
    </row>
    <row r="113" spans="1:12" ht="9.75" customHeight="1" x14ac:dyDescent="0.25">
      <c r="A113" s="189" t="s">
        <v>372</v>
      </c>
      <c r="B113" s="205" t="s">
        <v>372</v>
      </c>
      <c r="C113" s="206"/>
      <c r="D113" s="206"/>
      <c r="E113" s="206"/>
      <c r="F113" s="206"/>
      <c r="G113" s="190" t="s">
        <v>372</v>
      </c>
      <c r="H113" s="192"/>
      <c r="I113" s="192"/>
      <c r="J113" s="192"/>
      <c r="K113" s="192"/>
      <c r="L113" s="145"/>
    </row>
    <row r="114" spans="1:12" ht="9.75" customHeight="1" x14ac:dyDescent="0.25">
      <c r="A114" s="176" t="s">
        <v>568</v>
      </c>
      <c r="B114" s="205" t="s">
        <v>372</v>
      </c>
      <c r="C114" s="206"/>
      <c r="D114" s="206"/>
      <c r="E114" s="206"/>
      <c r="F114" s="177" t="s">
        <v>569</v>
      </c>
      <c r="G114" s="178"/>
      <c r="H114" s="179">
        <v>-535793.30000000005</v>
      </c>
      <c r="I114" s="179">
        <v>0</v>
      </c>
      <c r="J114" s="179">
        <v>342.14</v>
      </c>
      <c r="K114" s="179">
        <v>-536135.43999999994</v>
      </c>
      <c r="L114" s="214"/>
    </row>
    <row r="115" spans="1:12" ht="9.75" customHeight="1" x14ac:dyDescent="0.25">
      <c r="A115" s="184" t="s">
        <v>570</v>
      </c>
      <c r="B115" s="205" t="s">
        <v>372</v>
      </c>
      <c r="C115" s="206"/>
      <c r="D115" s="206"/>
      <c r="E115" s="206"/>
      <c r="F115" s="206"/>
      <c r="G115" s="185" t="s">
        <v>571</v>
      </c>
      <c r="H115" s="187">
        <v>-412475.3</v>
      </c>
      <c r="I115" s="187">
        <v>0</v>
      </c>
      <c r="J115" s="187">
        <v>342.14</v>
      </c>
      <c r="K115" s="187">
        <v>-412817.44</v>
      </c>
      <c r="L115" s="215"/>
    </row>
    <row r="116" spans="1:12" ht="9.75" customHeight="1" x14ac:dyDescent="0.25">
      <c r="A116" s="184" t="s">
        <v>572</v>
      </c>
      <c r="B116" s="205" t="s">
        <v>372</v>
      </c>
      <c r="C116" s="206"/>
      <c r="D116" s="206"/>
      <c r="E116" s="206"/>
      <c r="F116" s="206"/>
      <c r="G116" s="185" t="s">
        <v>573</v>
      </c>
      <c r="H116" s="187">
        <v>-9520</v>
      </c>
      <c r="I116" s="187">
        <v>0</v>
      </c>
      <c r="J116" s="187">
        <v>0</v>
      </c>
      <c r="K116" s="187">
        <v>-9520</v>
      </c>
      <c r="L116" s="215"/>
    </row>
    <row r="117" spans="1:12" ht="9.75" customHeight="1" x14ac:dyDescent="0.25">
      <c r="A117" s="184" t="s">
        <v>574</v>
      </c>
      <c r="B117" s="205" t="s">
        <v>372</v>
      </c>
      <c r="C117" s="206"/>
      <c r="D117" s="206"/>
      <c r="E117" s="206"/>
      <c r="F117" s="206"/>
      <c r="G117" s="185" t="s">
        <v>575</v>
      </c>
      <c r="H117" s="187">
        <v>-113798</v>
      </c>
      <c r="I117" s="187">
        <v>0</v>
      </c>
      <c r="J117" s="187">
        <v>0</v>
      </c>
      <c r="K117" s="187">
        <v>-113798</v>
      </c>
      <c r="L117" s="215"/>
    </row>
    <row r="118" spans="1:12" ht="9.75" customHeight="1" x14ac:dyDescent="0.25">
      <c r="A118" s="189" t="s">
        <v>372</v>
      </c>
      <c r="B118" s="205" t="s">
        <v>372</v>
      </c>
      <c r="C118" s="206"/>
      <c r="D118" s="206"/>
      <c r="E118" s="206"/>
      <c r="F118" s="206"/>
      <c r="G118" s="190" t="s">
        <v>372</v>
      </c>
      <c r="H118" s="192"/>
      <c r="I118" s="192"/>
      <c r="J118" s="192"/>
      <c r="K118" s="192"/>
      <c r="L118" s="145"/>
    </row>
    <row r="119" spans="1:12" ht="9.75" customHeight="1" x14ac:dyDescent="0.25">
      <c r="A119" s="176" t="s">
        <v>576</v>
      </c>
      <c r="B119" s="205" t="s">
        <v>372</v>
      </c>
      <c r="C119" s="206"/>
      <c r="D119" s="206"/>
      <c r="E119" s="177" t="s">
        <v>577</v>
      </c>
      <c r="F119" s="178"/>
      <c r="G119" s="178"/>
      <c r="H119" s="179">
        <v>93860</v>
      </c>
      <c r="I119" s="179">
        <v>0</v>
      </c>
      <c r="J119" s="179">
        <v>0</v>
      </c>
      <c r="K119" s="179">
        <v>93860</v>
      </c>
      <c r="L119" s="214"/>
    </row>
    <row r="120" spans="1:12" ht="9.75" customHeight="1" x14ac:dyDescent="0.25">
      <c r="A120" s="176" t="s">
        <v>578</v>
      </c>
      <c r="B120" s="205" t="s">
        <v>372</v>
      </c>
      <c r="C120" s="206"/>
      <c r="D120" s="206"/>
      <c r="E120" s="206"/>
      <c r="F120" s="177" t="s">
        <v>577</v>
      </c>
      <c r="G120" s="178"/>
      <c r="H120" s="179">
        <v>93860</v>
      </c>
      <c r="I120" s="179">
        <v>0</v>
      </c>
      <c r="J120" s="179">
        <v>0</v>
      </c>
      <c r="K120" s="179">
        <v>93860</v>
      </c>
      <c r="L120" s="214"/>
    </row>
    <row r="121" spans="1:12" ht="9.75" customHeight="1" x14ac:dyDescent="0.25">
      <c r="A121" s="184" t="s">
        <v>579</v>
      </c>
      <c r="B121" s="205" t="s">
        <v>372</v>
      </c>
      <c r="C121" s="206"/>
      <c r="D121" s="206"/>
      <c r="E121" s="206"/>
      <c r="F121" s="206"/>
      <c r="G121" s="185" t="s">
        <v>580</v>
      </c>
      <c r="H121" s="187">
        <v>93860</v>
      </c>
      <c r="I121" s="187">
        <v>0</v>
      </c>
      <c r="J121" s="187">
        <v>0</v>
      </c>
      <c r="K121" s="187">
        <v>93860</v>
      </c>
      <c r="L121" s="215"/>
    </row>
    <row r="122" spans="1:12" ht="9.75" customHeight="1" x14ac:dyDescent="0.25">
      <c r="A122" s="189" t="s">
        <v>372</v>
      </c>
      <c r="B122" s="205" t="s">
        <v>372</v>
      </c>
      <c r="C122" s="206"/>
      <c r="D122" s="206"/>
      <c r="E122" s="206"/>
      <c r="F122" s="206"/>
      <c r="G122" s="190" t="s">
        <v>372</v>
      </c>
      <c r="H122" s="192"/>
      <c r="I122" s="192"/>
      <c r="J122" s="192"/>
      <c r="K122" s="192"/>
      <c r="L122" s="145"/>
    </row>
    <row r="123" spans="1:12" ht="9.75" customHeight="1" x14ac:dyDescent="0.25">
      <c r="A123" s="176" t="s">
        <v>581</v>
      </c>
      <c r="B123" s="205" t="s">
        <v>372</v>
      </c>
      <c r="C123" s="206"/>
      <c r="D123" s="177" t="s">
        <v>582</v>
      </c>
      <c r="E123" s="178"/>
      <c r="F123" s="178"/>
      <c r="G123" s="178"/>
      <c r="H123" s="179">
        <v>9654554.6899999995</v>
      </c>
      <c r="I123" s="179">
        <v>0</v>
      </c>
      <c r="J123" s="179">
        <v>0</v>
      </c>
      <c r="K123" s="179">
        <v>9654554.6899999995</v>
      </c>
      <c r="L123" s="214"/>
    </row>
    <row r="124" spans="1:12" ht="9.75" customHeight="1" x14ac:dyDescent="0.25">
      <c r="A124" s="176" t="s">
        <v>583</v>
      </c>
      <c r="B124" s="205" t="s">
        <v>372</v>
      </c>
      <c r="C124" s="206"/>
      <c r="D124" s="206"/>
      <c r="E124" s="177" t="s">
        <v>582</v>
      </c>
      <c r="F124" s="178"/>
      <c r="G124" s="178"/>
      <c r="H124" s="179">
        <v>9654554.6899999995</v>
      </c>
      <c r="I124" s="179">
        <v>0</v>
      </c>
      <c r="J124" s="179">
        <v>0</v>
      </c>
      <c r="K124" s="179">
        <v>9654554.6899999995</v>
      </c>
      <c r="L124" s="214"/>
    </row>
    <row r="125" spans="1:12" ht="9.75" customHeight="1" x14ac:dyDescent="0.25">
      <c r="A125" s="176" t="s">
        <v>584</v>
      </c>
      <c r="B125" s="205" t="s">
        <v>372</v>
      </c>
      <c r="C125" s="206"/>
      <c r="D125" s="206"/>
      <c r="E125" s="206"/>
      <c r="F125" s="177" t="s">
        <v>585</v>
      </c>
      <c r="G125" s="178"/>
      <c r="H125" s="179">
        <v>9654554.6899999995</v>
      </c>
      <c r="I125" s="179">
        <v>0</v>
      </c>
      <c r="J125" s="179">
        <v>0</v>
      </c>
      <c r="K125" s="179">
        <v>9654554.6899999995</v>
      </c>
      <c r="L125" s="214"/>
    </row>
    <row r="126" spans="1:12" ht="9.75" customHeight="1" x14ac:dyDescent="0.25">
      <c r="A126" s="184" t="s">
        <v>586</v>
      </c>
      <c r="B126" s="205" t="s">
        <v>372</v>
      </c>
      <c r="C126" s="206"/>
      <c r="D126" s="206"/>
      <c r="E126" s="206"/>
      <c r="F126" s="206"/>
      <c r="G126" s="185" t="s">
        <v>463</v>
      </c>
      <c r="H126" s="187">
        <v>29585</v>
      </c>
      <c r="I126" s="187">
        <v>0</v>
      </c>
      <c r="J126" s="187">
        <v>0</v>
      </c>
      <c r="K126" s="187">
        <v>29585</v>
      </c>
      <c r="L126" s="215"/>
    </row>
    <row r="127" spans="1:12" ht="9.75" customHeight="1" x14ac:dyDescent="0.25">
      <c r="A127" s="184" t="s">
        <v>587</v>
      </c>
      <c r="B127" s="205" t="s">
        <v>372</v>
      </c>
      <c r="C127" s="206"/>
      <c r="D127" s="206"/>
      <c r="E127" s="206"/>
      <c r="F127" s="206"/>
      <c r="G127" s="185" t="s">
        <v>588</v>
      </c>
      <c r="H127" s="187">
        <v>1267564.69</v>
      </c>
      <c r="I127" s="187">
        <v>0</v>
      </c>
      <c r="J127" s="187">
        <v>0</v>
      </c>
      <c r="K127" s="187">
        <v>1267564.69</v>
      </c>
      <c r="L127" s="215"/>
    </row>
    <row r="128" spans="1:12" ht="9.75" customHeight="1" x14ac:dyDescent="0.25">
      <c r="A128" s="184" t="s">
        <v>589</v>
      </c>
      <c r="B128" s="205" t="s">
        <v>372</v>
      </c>
      <c r="C128" s="206"/>
      <c r="D128" s="206"/>
      <c r="E128" s="206"/>
      <c r="F128" s="206"/>
      <c r="G128" s="185" t="s">
        <v>590</v>
      </c>
      <c r="H128" s="187">
        <v>35000</v>
      </c>
      <c r="I128" s="187">
        <v>0</v>
      </c>
      <c r="J128" s="187">
        <v>0</v>
      </c>
      <c r="K128" s="187">
        <v>35000</v>
      </c>
      <c r="L128" s="215"/>
    </row>
    <row r="129" spans="1:12" ht="9.75" customHeight="1" x14ac:dyDescent="0.25">
      <c r="A129" s="184" t="s">
        <v>591</v>
      </c>
      <c r="B129" s="205" t="s">
        <v>372</v>
      </c>
      <c r="C129" s="206"/>
      <c r="D129" s="206"/>
      <c r="E129" s="206"/>
      <c r="F129" s="206"/>
      <c r="G129" s="185" t="s">
        <v>592</v>
      </c>
      <c r="H129" s="187">
        <v>150000</v>
      </c>
      <c r="I129" s="187">
        <v>0</v>
      </c>
      <c r="J129" s="187">
        <v>0</v>
      </c>
      <c r="K129" s="187">
        <v>150000</v>
      </c>
      <c r="L129" s="215"/>
    </row>
    <row r="130" spans="1:12" ht="9.75" customHeight="1" x14ac:dyDescent="0.25">
      <c r="A130" s="184" t="s">
        <v>593</v>
      </c>
      <c r="B130" s="205" t="s">
        <v>372</v>
      </c>
      <c r="C130" s="206"/>
      <c r="D130" s="206"/>
      <c r="E130" s="206"/>
      <c r="F130" s="206"/>
      <c r="G130" s="185" t="s">
        <v>594</v>
      </c>
      <c r="H130" s="187">
        <v>8172405</v>
      </c>
      <c r="I130" s="187">
        <v>0</v>
      </c>
      <c r="J130" s="187">
        <v>0</v>
      </c>
      <c r="K130" s="187">
        <v>8172405</v>
      </c>
      <c r="L130" s="215"/>
    </row>
    <row r="131" spans="1:12" ht="9.75" customHeight="1" x14ac:dyDescent="0.25">
      <c r="A131" s="189" t="s">
        <v>372</v>
      </c>
      <c r="B131" s="205" t="s">
        <v>372</v>
      </c>
      <c r="C131" s="206"/>
      <c r="D131" s="206"/>
      <c r="E131" s="206"/>
      <c r="F131" s="206"/>
      <c r="G131" s="190" t="s">
        <v>372</v>
      </c>
      <c r="H131" s="192"/>
      <c r="I131" s="192"/>
      <c r="J131" s="192"/>
      <c r="K131" s="192"/>
      <c r="L131" s="145"/>
    </row>
    <row r="132" spans="1:12" ht="9.75" customHeight="1" x14ac:dyDescent="0.25">
      <c r="A132" s="176" t="s">
        <v>595</v>
      </c>
      <c r="B132" s="177" t="s">
        <v>596</v>
      </c>
      <c r="C132" s="178"/>
      <c r="D132" s="178"/>
      <c r="E132" s="178"/>
      <c r="F132" s="178"/>
      <c r="G132" s="178"/>
      <c r="H132" s="179">
        <v>25519409.379999999</v>
      </c>
      <c r="I132" s="179">
        <v>2663628.11</v>
      </c>
      <c r="J132" s="179">
        <v>2288782.42</v>
      </c>
      <c r="K132" s="179">
        <v>25144563.690000001</v>
      </c>
      <c r="L132" s="214"/>
    </row>
    <row r="133" spans="1:12" ht="9.75" customHeight="1" x14ac:dyDescent="0.25">
      <c r="A133" s="176" t="s">
        <v>597</v>
      </c>
      <c r="B133" s="204" t="s">
        <v>372</v>
      </c>
      <c r="C133" s="177" t="s">
        <v>598</v>
      </c>
      <c r="D133" s="178"/>
      <c r="E133" s="178"/>
      <c r="F133" s="178"/>
      <c r="G133" s="178"/>
      <c r="H133" s="179">
        <v>13113076.449999999</v>
      </c>
      <c r="I133" s="179">
        <v>2534222.6800000002</v>
      </c>
      <c r="J133" s="179">
        <v>2288470.9900000002</v>
      </c>
      <c r="K133" s="179">
        <v>12867324.76</v>
      </c>
      <c r="L133" s="214"/>
    </row>
    <row r="134" spans="1:12" ht="9.75" customHeight="1" x14ac:dyDescent="0.25">
      <c r="A134" s="176" t="s">
        <v>599</v>
      </c>
      <c r="B134" s="205" t="s">
        <v>372</v>
      </c>
      <c r="C134" s="206"/>
      <c r="D134" s="177" t="s">
        <v>600</v>
      </c>
      <c r="E134" s="178"/>
      <c r="F134" s="178"/>
      <c r="G134" s="178"/>
      <c r="H134" s="179">
        <v>1432774.46</v>
      </c>
      <c r="I134" s="179">
        <v>1748439.11</v>
      </c>
      <c r="J134" s="179">
        <v>1513580.32</v>
      </c>
      <c r="K134" s="179">
        <v>1197915.67</v>
      </c>
      <c r="L134" s="214"/>
    </row>
    <row r="135" spans="1:12" ht="9.75" customHeight="1" x14ac:dyDescent="0.25">
      <c r="A135" s="176" t="s">
        <v>601</v>
      </c>
      <c r="B135" s="205" t="s">
        <v>372</v>
      </c>
      <c r="C135" s="206"/>
      <c r="D135" s="206"/>
      <c r="E135" s="177" t="s">
        <v>602</v>
      </c>
      <c r="F135" s="178"/>
      <c r="G135" s="178"/>
      <c r="H135" s="179">
        <v>720107.91</v>
      </c>
      <c r="I135" s="179">
        <v>1164984.19</v>
      </c>
      <c r="J135" s="179">
        <v>1075203.1299999999</v>
      </c>
      <c r="K135" s="179">
        <v>630326.85</v>
      </c>
      <c r="L135" s="214"/>
    </row>
    <row r="136" spans="1:12" ht="9.75" customHeight="1" x14ac:dyDescent="0.25">
      <c r="A136" s="176" t="s">
        <v>603</v>
      </c>
      <c r="B136" s="205" t="s">
        <v>372</v>
      </c>
      <c r="C136" s="206"/>
      <c r="D136" s="206"/>
      <c r="E136" s="206"/>
      <c r="F136" s="177" t="s">
        <v>602</v>
      </c>
      <c r="G136" s="178"/>
      <c r="H136" s="179">
        <v>720107.91</v>
      </c>
      <c r="I136" s="179">
        <v>1164984.19</v>
      </c>
      <c r="J136" s="179">
        <v>1075203.1299999999</v>
      </c>
      <c r="K136" s="179">
        <v>630326.85</v>
      </c>
      <c r="L136" s="214"/>
    </row>
    <row r="137" spans="1:12" ht="9.75" customHeight="1" x14ac:dyDescent="0.25">
      <c r="A137" s="184" t="s">
        <v>604</v>
      </c>
      <c r="B137" s="205" t="s">
        <v>372</v>
      </c>
      <c r="C137" s="206"/>
      <c r="D137" s="206"/>
      <c r="E137" s="206"/>
      <c r="F137" s="206"/>
      <c r="G137" s="185" t="s">
        <v>605</v>
      </c>
      <c r="H137" s="187">
        <v>800</v>
      </c>
      <c r="I137" s="187">
        <v>330726.44</v>
      </c>
      <c r="J137" s="187">
        <v>329926.44</v>
      </c>
      <c r="K137" s="187">
        <v>0</v>
      </c>
      <c r="L137" s="215"/>
    </row>
    <row r="138" spans="1:12" ht="9.75" customHeight="1" x14ac:dyDescent="0.25">
      <c r="A138" s="184" t="s">
        <v>606</v>
      </c>
      <c r="B138" s="205" t="s">
        <v>372</v>
      </c>
      <c r="C138" s="206"/>
      <c r="D138" s="206"/>
      <c r="E138" s="206"/>
      <c r="F138" s="206"/>
      <c r="G138" s="185" t="s">
        <v>607</v>
      </c>
      <c r="H138" s="187">
        <v>445538.77</v>
      </c>
      <c r="I138" s="187">
        <v>445538.77</v>
      </c>
      <c r="J138" s="187">
        <v>444778.46</v>
      </c>
      <c r="K138" s="187">
        <v>444778.46</v>
      </c>
      <c r="L138" s="215"/>
    </row>
    <row r="139" spans="1:12" ht="9.75" customHeight="1" x14ac:dyDescent="0.25">
      <c r="A139" s="184" t="s">
        <v>608</v>
      </c>
      <c r="B139" s="205" t="s">
        <v>372</v>
      </c>
      <c r="C139" s="206"/>
      <c r="D139" s="206"/>
      <c r="E139" s="206"/>
      <c r="F139" s="206"/>
      <c r="G139" s="185" t="s">
        <v>609</v>
      </c>
      <c r="H139" s="187">
        <v>238708.55</v>
      </c>
      <c r="I139" s="187">
        <v>238708.55</v>
      </c>
      <c r="J139" s="187">
        <v>150076.21</v>
      </c>
      <c r="K139" s="187">
        <v>150076.21</v>
      </c>
      <c r="L139" s="215"/>
    </row>
    <row r="140" spans="1:12" ht="9.75" customHeight="1" x14ac:dyDescent="0.25">
      <c r="A140" s="184" t="s">
        <v>610</v>
      </c>
      <c r="B140" s="205" t="s">
        <v>372</v>
      </c>
      <c r="C140" s="206"/>
      <c r="D140" s="206"/>
      <c r="E140" s="206"/>
      <c r="F140" s="206"/>
      <c r="G140" s="185" t="s">
        <v>611</v>
      </c>
      <c r="H140" s="187">
        <v>0</v>
      </c>
      <c r="I140" s="187">
        <v>1723.8</v>
      </c>
      <c r="J140" s="187">
        <v>1723.8</v>
      </c>
      <c r="K140" s="187">
        <v>0</v>
      </c>
      <c r="L140" s="215"/>
    </row>
    <row r="141" spans="1:12" ht="9.75" customHeight="1" x14ac:dyDescent="0.25">
      <c r="A141" s="184" t="s">
        <v>612</v>
      </c>
      <c r="B141" s="205" t="s">
        <v>372</v>
      </c>
      <c r="C141" s="206"/>
      <c r="D141" s="206"/>
      <c r="E141" s="206"/>
      <c r="F141" s="206"/>
      <c r="G141" s="185" t="s">
        <v>613</v>
      </c>
      <c r="H141" s="187">
        <v>35060.589999999997</v>
      </c>
      <c r="I141" s="187">
        <v>148286.63</v>
      </c>
      <c r="J141" s="187">
        <v>148698.22</v>
      </c>
      <c r="K141" s="187">
        <v>35472.18</v>
      </c>
      <c r="L141" s="215"/>
    </row>
    <row r="142" spans="1:12" ht="9.75" customHeight="1" x14ac:dyDescent="0.25">
      <c r="A142" s="189" t="s">
        <v>372</v>
      </c>
      <c r="B142" s="205" t="s">
        <v>372</v>
      </c>
      <c r="C142" s="206"/>
      <c r="D142" s="206"/>
      <c r="E142" s="206"/>
      <c r="F142" s="206"/>
      <c r="G142" s="190" t="s">
        <v>372</v>
      </c>
      <c r="H142" s="192"/>
      <c r="I142" s="192"/>
      <c r="J142" s="192"/>
      <c r="K142" s="192"/>
      <c r="L142" s="145"/>
    </row>
    <row r="143" spans="1:12" ht="9.75" customHeight="1" x14ac:dyDescent="0.25">
      <c r="A143" s="176" t="s">
        <v>614</v>
      </c>
      <c r="B143" s="205" t="s">
        <v>372</v>
      </c>
      <c r="C143" s="206"/>
      <c r="D143" s="206"/>
      <c r="E143" s="177" t="s">
        <v>615</v>
      </c>
      <c r="F143" s="178"/>
      <c r="G143" s="178"/>
      <c r="H143" s="179">
        <v>106053.71</v>
      </c>
      <c r="I143" s="179">
        <v>108131.32</v>
      </c>
      <c r="J143" s="179">
        <v>114742.72</v>
      </c>
      <c r="K143" s="179">
        <v>112665.11</v>
      </c>
      <c r="L143" s="214"/>
    </row>
    <row r="144" spans="1:12" ht="9.75" customHeight="1" x14ac:dyDescent="0.25">
      <c r="A144" s="176" t="s">
        <v>616</v>
      </c>
      <c r="B144" s="205" t="s">
        <v>372</v>
      </c>
      <c r="C144" s="206"/>
      <c r="D144" s="206"/>
      <c r="E144" s="206"/>
      <c r="F144" s="177" t="s">
        <v>615</v>
      </c>
      <c r="G144" s="178"/>
      <c r="H144" s="179">
        <v>106053.71</v>
      </c>
      <c r="I144" s="179">
        <v>108131.32</v>
      </c>
      <c r="J144" s="179">
        <v>114742.72</v>
      </c>
      <c r="K144" s="179">
        <v>112665.11</v>
      </c>
      <c r="L144" s="214"/>
    </row>
    <row r="145" spans="1:12" ht="9.75" customHeight="1" x14ac:dyDescent="0.25">
      <c r="A145" s="184" t="s">
        <v>617</v>
      </c>
      <c r="B145" s="205" t="s">
        <v>372</v>
      </c>
      <c r="C145" s="206"/>
      <c r="D145" s="206"/>
      <c r="E145" s="206"/>
      <c r="F145" s="206"/>
      <c r="G145" s="185" t="s">
        <v>618</v>
      </c>
      <c r="H145" s="187">
        <v>84290.01</v>
      </c>
      <c r="I145" s="187">
        <v>86367.62</v>
      </c>
      <c r="J145" s="187">
        <v>84453.88</v>
      </c>
      <c r="K145" s="187">
        <v>82376.27</v>
      </c>
      <c r="L145" s="215"/>
    </row>
    <row r="146" spans="1:12" ht="9.75" customHeight="1" x14ac:dyDescent="0.25">
      <c r="A146" s="184" t="s">
        <v>619</v>
      </c>
      <c r="B146" s="205" t="s">
        <v>372</v>
      </c>
      <c r="C146" s="206"/>
      <c r="D146" s="206"/>
      <c r="E146" s="206"/>
      <c r="F146" s="206"/>
      <c r="G146" s="185" t="s">
        <v>620</v>
      </c>
      <c r="H146" s="187">
        <v>18795.91</v>
      </c>
      <c r="I146" s="187">
        <v>18795.91</v>
      </c>
      <c r="J146" s="187">
        <v>27294.85</v>
      </c>
      <c r="K146" s="187">
        <v>27294.85</v>
      </c>
      <c r="L146" s="215"/>
    </row>
    <row r="147" spans="1:12" ht="9.75" customHeight="1" x14ac:dyDescent="0.25">
      <c r="A147" s="184" t="s">
        <v>621</v>
      </c>
      <c r="B147" s="205" t="s">
        <v>372</v>
      </c>
      <c r="C147" s="206"/>
      <c r="D147" s="206"/>
      <c r="E147" s="206"/>
      <c r="F147" s="206"/>
      <c r="G147" s="185" t="s">
        <v>622</v>
      </c>
      <c r="H147" s="187">
        <v>2310.59</v>
      </c>
      <c r="I147" s="187">
        <v>2310.59</v>
      </c>
      <c r="J147" s="187">
        <v>2336.79</v>
      </c>
      <c r="K147" s="187">
        <v>2336.79</v>
      </c>
      <c r="L147" s="215"/>
    </row>
    <row r="148" spans="1:12" ht="9.75" customHeight="1" x14ac:dyDescent="0.25">
      <c r="A148" s="184" t="s">
        <v>623</v>
      </c>
      <c r="B148" s="205" t="s">
        <v>372</v>
      </c>
      <c r="C148" s="206"/>
      <c r="D148" s="206"/>
      <c r="E148" s="206"/>
      <c r="F148" s="206"/>
      <c r="G148" s="185" t="s">
        <v>624</v>
      </c>
      <c r="H148" s="187">
        <v>657.2</v>
      </c>
      <c r="I148" s="187">
        <v>657.2</v>
      </c>
      <c r="J148" s="187">
        <v>657.2</v>
      </c>
      <c r="K148" s="187">
        <v>657.2</v>
      </c>
      <c r="L148" s="215"/>
    </row>
    <row r="149" spans="1:12" ht="9.75" customHeight="1" x14ac:dyDescent="0.25">
      <c r="A149" s="189" t="s">
        <v>372</v>
      </c>
      <c r="B149" s="205" t="s">
        <v>372</v>
      </c>
      <c r="C149" s="206"/>
      <c r="D149" s="206"/>
      <c r="E149" s="206"/>
      <c r="F149" s="206"/>
      <c r="G149" s="190" t="s">
        <v>372</v>
      </c>
      <c r="H149" s="192"/>
      <c r="I149" s="192"/>
      <c r="J149" s="192"/>
      <c r="K149" s="192"/>
      <c r="L149" s="145"/>
    </row>
    <row r="150" spans="1:12" ht="9.75" customHeight="1" x14ac:dyDescent="0.25">
      <c r="A150" s="176" t="s">
        <v>625</v>
      </c>
      <c r="B150" s="205" t="s">
        <v>372</v>
      </c>
      <c r="C150" s="206"/>
      <c r="D150" s="206"/>
      <c r="E150" s="177" t="s">
        <v>626</v>
      </c>
      <c r="F150" s="178"/>
      <c r="G150" s="178"/>
      <c r="H150" s="179">
        <v>199928.93</v>
      </c>
      <c r="I150" s="179">
        <v>33343.21</v>
      </c>
      <c r="J150" s="179">
        <v>33604.870000000003</v>
      </c>
      <c r="K150" s="179">
        <v>200190.59</v>
      </c>
      <c r="L150" s="214"/>
    </row>
    <row r="151" spans="1:12" ht="9.75" customHeight="1" x14ac:dyDescent="0.25">
      <c r="A151" s="176" t="s">
        <v>627</v>
      </c>
      <c r="B151" s="205" t="s">
        <v>372</v>
      </c>
      <c r="C151" s="206"/>
      <c r="D151" s="206"/>
      <c r="E151" s="206"/>
      <c r="F151" s="177" t="s">
        <v>626</v>
      </c>
      <c r="G151" s="178"/>
      <c r="H151" s="179">
        <v>39337.5</v>
      </c>
      <c r="I151" s="179">
        <v>33343.21</v>
      </c>
      <c r="J151" s="179">
        <v>33604.870000000003</v>
      </c>
      <c r="K151" s="179">
        <v>39599.160000000003</v>
      </c>
      <c r="L151" s="214"/>
    </row>
    <row r="152" spans="1:12" ht="9.75" customHeight="1" x14ac:dyDescent="0.25">
      <c r="A152" s="184" t="s">
        <v>628</v>
      </c>
      <c r="B152" s="205" t="s">
        <v>372</v>
      </c>
      <c r="C152" s="206"/>
      <c r="D152" s="206"/>
      <c r="E152" s="206"/>
      <c r="F152" s="206"/>
      <c r="G152" s="185" t="s">
        <v>629</v>
      </c>
      <c r="H152" s="187">
        <v>11381.92</v>
      </c>
      <c r="I152" s="187">
        <v>11562.58</v>
      </c>
      <c r="J152" s="187">
        <v>12555.9</v>
      </c>
      <c r="K152" s="187">
        <v>12375.24</v>
      </c>
      <c r="L152" s="215"/>
    </row>
    <row r="153" spans="1:12" ht="9.75" customHeight="1" x14ac:dyDescent="0.25">
      <c r="A153" s="184" t="s">
        <v>630</v>
      </c>
      <c r="B153" s="205" t="s">
        <v>372</v>
      </c>
      <c r="C153" s="206"/>
      <c r="D153" s="206"/>
      <c r="E153" s="206"/>
      <c r="F153" s="206"/>
      <c r="G153" s="185" t="s">
        <v>631</v>
      </c>
      <c r="H153" s="187">
        <v>57</v>
      </c>
      <c r="I153" s="187">
        <v>57</v>
      </c>
      <c r="J153" s="187">
        <v>57</v>
      </c>
      <c r="K153" s="187">
        <v>57</v>
      </c>
      <c r="L153" s="215"/>
    </row>
    <row r="154" spans="1:12" ht="9.75" customHeight="1" x14ac:dyDescent="0.25">
      <c r="A154" s="184" t="s">
        <v>632</v>
      </c>
      <c r="B154" s="205" t="s">
        <v>372</v>
      </c>
      <c r="C154" s="206"/>
      <c r="D154" s="206"/>
      <c r="E154" s="206"/>
      <c r="F154" s="206"/>
      <c r="G154" s="185" t="s">
        <v>633</v>
      </c>
      <c r="H154" s="187">
        <v>1231.94</v>
      </c>
      <c r="I154" s="187">
        <v>1231.94</v>
      </c>
      <c r="J154" s="187">
        <v>1011.03</v>
      </c>
      <c r="K154" s="187">
        <v>1011.03</v>
      </c>
      <c r="L154" s="215"/>
    </row>
    <row r="155" spans="1:12" ht="9.75" customHeight="1" x14ac:dyDescent="0.25">
      <c r="A155" s="184" t="s">
        <v>634</v>
      </c>
      <c r="B155" s="205" t="s">
        <v>372</v>
      </c>
      <c r="C155" s="206"/>
      <c r="D155" s="206"/>
      <c r="E155" s="206"/>
      <c r="F155" s="206"/>
      <c r="G155" s="185" t="s">
        <v>635</v>
      </c>
      <c r="H155" s="187">
        <v>10285.39</v>
      </c>
      <c r="I155" s="187">
        <v>4110.4399999999996</v>
      </c>
      <c r="J155" s="187">
        <v>5179.5</v>
      </c>
      <c r="K155" s="187">
        <v>11354.45</v>
      </c>
      <c r="L155" s="215"/>
    </row>
    <row r="156" spans="1:12" ht="9.75" customHeight="1" x14ac:dyDescent="0.25">
      <c r="A156" s="184" t="s">
        <v>636</v>
      </c>
      <c r="B156" s="205" t="s">
        <v>372</v>
      </c>
      <c r="C156" s="206"/>
      <c r="D156" s="206"/>
      <c r="E156" s="206"/>
      <c r="F156" s="206"/>
      <c r="G156" s="185" t="s">
        <v>637</v>
      </c>
      <c r="H156" s="187">
        <v>11478.97</v>
      </c>
      <c r="I156" s="187">
        <v>11478.97</v>
      </c>
      <c r="J156" s="187">
        <v>9671.83</v>
      </c>
      <c r="K156" s="187">
        <v>9671.83</v>
      </c>
      <c r="L156" s="215"/>
    </row>
    <row r="157" spans="1:12" ht="9.75" customHeight="1" x14ac:dyDescent="0.25">
      <c r="A157" s="184" t="s">
        <v>638</v>
      </c>
      <c r="B157" s="205" t="s">
        <v>372</v>
      </c>
      <c r="C157" s="206"/>
      <c r="D157" s="206"/>
      <c r="E157" s="206"/>
      <c r="F157" s="206"/>
      <c r="G157" s="185" t="s">
        <v>639</v>
      </c>
      <c r="H157" s="187">
        <v>2358.6999999999998</v>
      </c>
      <c r="I157" s="187">
        <v>2358.6999999999998</v>
      </c>
      <c r="J157" s="187">
        <v>1952.86</v>
      </c>
      <c r="K157" s="187">
        <v>1952.86</v>
      </c>
      <c r="L157" s="215"/>
    </row>
    <row r="158" spans="1:12" ht="9.75" customHeight="1" x14ac:dyDescent="0.25">
      <c r="A158" s="184" t="s">
        <v>640</v>
      </c>
      <c r="B158" s="205" t="s">
        <v>372</v>
      </c>
      <c r="C158" s="206"/>
      <c r="D158" s="206"/>
      <c r="E158" s="206"/>
      <c r="F158" s="206"/>
      <c r="G158" s="185" t="s">
        <v>641</v>
      </c>
      <c r="H158" s="187">
        <v>106</v>
      </c>
      <c r="I158" s="187">
        <v>106</v>
      </c>
      <c r="J158" s="187">
        <v>106</v>
      </c>
      <c r="K158" s="187">
        <v>106</v>
      </c>
      <c r="L158" s="215"/>
    </row>
    <row r="159" spans="1:12" ht="9.75" customHeight="1" x14ac:dyDescent="0.25">
      <c r="A159" s="184" t="s">
        <v>642</v>
      </c>
      <c r="B159" s="205" t="s">
        <v>372</v>
      </c>
      <c r="C159" s="206"/>
      <c r="D159" s="206"/>
      <c r="E159" s="206"/>
      <c r="F159" s="206"/>
      <c r="G159" s="185" t="s">
        <v>643</v>
      </c>
      <c r="H159" s="187">
        <v>2437.58</v>
      </c>
      <c r="I159" s="187">
        <v>2437.58</v>
      </c>
      <c r="J159" s="187">
        <v>3070.75</v>
      </c>
      <c r="K159" s="187">
        <v>3070.75</v>
      </c>
      <c r="L159" s="215"/>
    </row>
    <row r="160" spans="1:12" ht="9.75" customHeight="1" x14ac:dyDescent="0.25">
      <c r="A160" s="189" t="s">
        <v>372</v>
      </c>
      <c r="B160" s="205" t="s">
        <v>372</v>
      </c>
      <c r="C160" s="206"/>
      <c r="D160" s="206"/>
      <c r="E160" s="206"/>
      <c r="F160" s="206"/>
      <c r="G160" s="190" t="s">
        <v>372</v>
      </c>
      <c r="H160" s="192"/>
      <c r="I160" s="192"/>
      <c r="J160" s="192"/>
      <c r="K160" s="192"/>
      <c r="L160" s="145"/>
    </row>
    <row r="161" spans="1:12" ht="9.75" customHeight="1" x14ac:dyDescent="0.25">
      <c r="A161" s="176" t="s">
        <v>644</v>
      </c>
      <c r="B161" s="205" t="s">
        <v>372</v>
      </c>
      <c r="C161" s="206"/>
      <c r="D161" s="206"/>
      <c r="E161" s="206"/>
      <c r="F161" s="177" t="s">
        <v>645</v>
      </c>
      <c r="G161" s="178"/>
      <c r="H161" s="179">
        <v>160591.43</v>
      </c>
      <c r="I161" s="179">
        <v>0</v>
      </c>
      <c r="J161" s="179">
        <v>0</v>
      </c>
      <c r="K161" s="179">
        <v>160591.43</v>
      </c>
      <c r="L161" s="214"/>
    </row>
    <row r="162" spans="1:12" ht="9.75" customHeight="1" x14ac:dyDescent="0.25">
      <c r="A162" s="184" t="s">
        <v>646</v>
      </c>
      <c r="B162" s="205" t="s">
        <v>372</v>
      </c>
      <c r="C162" s="206"/>
      <c r="D162" s="206"/>
      <c r="E162" s="206"/>
      <c r="F162" s="206"/>
      <c r="G162" s="185" t="s">
        <v>647</v>
      </c>
      <c r="H162" s="187">
        <v>145306.23999999999</v>
      </c>
      <c r="I162" s="187">
        <v>0</v>
      </c>
      <c r="J162" s="187">
        <v>0</v>
      </c>
      <c r="K162" s="187">
        <v>145306.23999999999</v>
      </c>
      <c r="L162" s="215"/>
    </row>
    <row r="163" spans="1:12" ht="9.75" customHeight="1" x14ac:dyDescent="0.25">
      <c r="A163" s="184" t="s">
        <v>648</v>
      </c>
      <c r="B163" s="205" t="s">
        <v>372</v>
      </c>
      <c r="C163" s="206"/>
      <c r="D163" s="206"/>
      <c r="E163" s="206"/>
      <c r="F163" s="206"/>
      <c r="G163" s="185" t="s">
        <v>649</v>
      </c>
      <c r="H163" s="187">
        <v>15285.19</v>
      </c>
      <c r="I163" s="187">
        <v>0</v>
      </c>
      <c r="J163" s="187">
        <v>0</v>
      </c>
      <c r="K163" s="187">
        <v>15285.19</v>
      </c>
      <c r="L163" s="215"/>
    </row>
    <row r="164" spans="1:12" ht="9.75" customHeight="1" x14ac:dyDescent="0.25">
      <c r="A164" s="189" t="s">
        <v>372</v>
      </c>
      <c r="B164" s="205" t="s">
        <v>372</v>
      </c>
      <c r="C164" s="206"/>
      <c r="D164" s="206"/>
      <c r="E164" s="206"/>
      <c r="F164" s="206"/>
      <c r="G164" s="190" t="s">
        <v>372</v>
      </c>
      <c r="H164" s="192"/>
      <c r="I164" s="192"/>
      <c r="J164" s="192"/>
      <c r="K164" s="192"/>
      <c r="L164" s="145"/>
    </row>
    <row r="165" spans="1:12" ht="9.75" customHeight="1" x14ac:dyDescent="0.25">
      <c r="A165" s="176" t="s">
        <v>650</v>
      </c>
      <c r="B165" s="205" t="s">
        <v>372</v>
      </c>
      <c r="C165" s="206"/>
      <c r="D165" s="206"/>
      <c r="E165" s="177" t="s">
        <v>651</v>
      </c>
      <c r="F165" s="178"/>
      <c r="G165" s="178"/>
      <c r="H165" s="179">
        <v>406683.91</v>
      </c>
      <c r="I165" s="179">
        <v>441980.39</v>
      </c>
      <c r="J165" s="179">
        <v>290029.59999999998</v>
      </c>
      <c r="K165" s="179">
        <v>254733.12</v>
      </c>
      <c r="L165" s="214"/>
    </row>
    <row r="166" spans="1:12" ht="9.75" customHeight="1" x14ac:dyDescent="0.25">
      <c r="A166" s="176" t="s">
        <v>652</v>
      </c>
      <c r="B166" s="205" t="s">
        <v>372</v>
      </c>
      <c r="C166" s="206"/>
      <c r="D166" s="206"/>
      <c r="E166" s="206"/>
      <c r="F166" s="177" t="s">
        <v>651</v>
      </c>
      <c r="G166" s="178"/>
      <c r="H166" s="179">
        <v>406683.91</v>
      </c>
      <c r="I166" s="179">
        <v>441980.39</v>
      </c>
      <c r="J166" s="179">
        <v>290029.59999999998</v>
      </c>
      <c r="K166" s="179">
        <v>254733.12</v>
      </c>
      <c r="L166" s="214"/>
    </row>
    <row r="167" spans="1:12" ht="9.75" customHeight="1" x14ac:dyDescent="0.25">
      <c r="A167" s="184" t="s">
        <v>653</v>
      </c>
      <c r="B167" s="205" t="s">
        <v>372</v>
      </c>
      <c r="C167" s="206"/>
      <c r="D167" s="206"/>
      <c r="E167" s="206"/>
      <c r="F167" s="206"/>
      <c r="G167" s="185" t="s">
        <v>654</v>
      </c>
      <c r="H167" s="187">
        <v>406683.91</v>
      </c>
      <c r="I167" s="187">
        <v>441980.39</v>
      </c>
      <c r="J167" s="187">
        <v>290029.59999999998</v>
      </c>
      <c r="K167" s="187">
        <v>254733.12</v>
      </c>
      <c r="L167" s="215"/>
    </row>
    <row r="168" spans="1:12" ht="9.75" customHeight="1" x14ac:dyDescent="0.25">
      <c r="A168" s="189" t="s">
        <v>372</v>
      </c>
      <c r="B168" s="205" t="s">
        <v>372</v>
      </c>
      <c r="C168" s="206"/>
      <c r="D168" s="206"/>
      <c r="E168" s="206"/>
      <c r="F168" s="206"/>
      <c r="G168" s="190" t="s">
        <v>372</v>
      </c>
      <c r="H168" s="192"/>
      <c r="I168" s="192"/>
      <c r="J168" s="192"/>
      <c r="K168" s="192"/>
      <c r="L168" s="145"/>
    </row>
    <row r="169" spans="1:12" ht="9.75" customHeight="1" x14ac:dyDescent="0.25">
      <c r="A169" s="176" t="s">
        <v>661</v>
      </c>
      <c r="B169" s="205" t="s">
        <v>372</v>
      </c>
      <c r="C169" s="206"/>
      <c r="D169" s="177" t="s">
        <v>662</v>
      </c>
      <c r="E169" s="178"/>
      <c r="F169" s="178"/>
      <c r="G169" s="178"/>
      <c r="H169" s="179">
        <v>11680301.99</v>
      </c>
      <c r="I169" s="179">
        <v>785783.57</v>
      </c>
      <c r="J169" s="179">
        <v>774890.67</v>
      </c>
      <c r="K169" s="179">
        <v>11669409.09</v>
      </c>
      <c r="L169" s="214"/>
    </row>
    <row r="170" spans="1:12" ht="9.75" customHeight="1" x14ac:dyDescent="0.25">
      <c r="A170" s="176" t="s">
        <v>663</v>
      </c>
      <c r="B170" s="205" t="s">
        <v>372</v>
      </c>
      <c r="C170" s="206"/>
      <c r="D170" s="206"/>
      <c r="E170" s="177" t="s">
        <v>662</v>
      </c>
      <c r="F170" s="178"/>
      <c r="G170" s="178"/>
      <c r="H170" s="179">
        <v>11680301.99</v>
      </c>
      <c r="I170" s="179">
        <v>785783.57</v>
      </c>
      <c r="J170" s="179">
        <v>774890.67</v>
      </c>
      <c r="K170" s="179">
        <v>11669409.09</v>
      </c>
      <c r="L170" s="214"/>
    </row>
    <row r="171" spans="1:12" ht="9.75" customHeight="1" x14ac:dyDescent="0.25">
      <c r="A171" s="176" t="s">
        <v>664</v>
      </c>
      <c r="B171" s="205" t="s">
        <v>372</v>
      </c>
      <c r="C171" s="206"/>
      <c r="D171" s="206"/>
      <c r="E171" s="206"/>
      <c r="F171" s="177" t="s">
        <v>662</v>
      </c>
      <c r="G171" s="178"/>
      <c r="H171" s="179">
        <v>11680301.99</v>
      </c>
      <c r="I171" s="179">
        <v>785783.57</v>
      </c>
      <c r="J171" s="179">
        <v>774890.67</v>
      </c>
      <c r="K171" s="179">
        <v>11669409.09</v>
      </c>
      <c r="L171" s="214"/>
    </row>
    <row r="172" spans="1:12" ht="9.75" customHeight="1" x14ac:dyDescent="0.25">
      <c r="A172" s="184" t="s">
        <v>665</v>
      </c>
      <c r="B172" s="205" t="s">
        <v>372</v>
      </c>
      <c r="C172" s="206"/>
      <c r="D172" s="206"/>
      <c r="E172" s="206"/>
      <c r="F172" s="206"/>
      <c r="G172" s="185" t="s">
        <v>666</v>
      </c>
      <c r="H172" s="187">
        <v>11680301.99</v>
      </c>
      <c r="I172" s="187">
        <v>785783.57</v>
      </c>
      <c r="J172" s="187">
        <v>774890.67</v>
      </c>
      <c r="K172" s="187">
        <v>11669409.09</v>
      </c>
      <c r="L172" s="215"/>
    </row>
    <row r="173" spans="1:12" ht="9.75" customHeight="1" x14ac:dyDescent="0.25">
      <c r="A173" s="189" t="s">
        <v>372</v>
      </c>
      <c r="B173" s="205" t="s">
        <v>372</v>
      </c>
      <c r="C173" s="206"/>
      <c r="D173" s="206"/>
      <c r="E173" s="206"/>
      <c r="F173" s="206"/>
      <c r="G173" s="190" t="s">
        <v>372</v>
      </c>
      <c r="H173" s="192"/>
      <c r="I173" s="192"/>
      <c r="J173" s="192"/>
      <c r="K173" s="192"/>
      <c r="L173" s="145"/>
    </row>
    <row r="174" spans="1:12" ht="9.75" customHeight="1" x14ac:dyDescent="0.25">
      <c r="A174" s="176" t="s">
        <v>667</v>
      </c>
      <c r="B174" s="204" t="s">
        <v>372</v>
      </c>
      <c r="C174" s="177" t="s">
        <v>668</v>
      </c>
      <c r="D174" s="178"/>
      <c r="E174" s="178"/>
      <c r="F174" s="178"/>
      <c r="G174" s="178"/>
      <c r="H174" s="179">
        <v>12406332.93</v>
      </c>
      <c r="I174" s="179">
        <v>129405.43</v>
      </c>
      <c r="J174" s="179">
        <v>311.43</v>
      </c>
      <c r="K174" s="179">
        <v>12277238.93</v>
      </c>
      <c r="L174" s="214"/>
    </row>
    <row r="175" spans="1:12" ht="9.75" customHeight="1" x14ac:dyDescent="0.25">
      <c r="A175" s="176" t="s">
        <v>669</v>
      </c>
      <c r="B175" s="205" t="s">
        <v>372</v>
      </c>
      <c r="C175" s="206"/>
      <c r="D175" s="177" t="s">
        <v>670</v>
      </c>
      <c r="E175" s="178"/>
      <c r="F175" s="178"/>
      <c r="G175" s="178"/>
      <c r="H175" s="179">
        <v>2751778.24</v>
      </c>
      <c r="I175" s="179">
        <v>129405.43</v>
      </c>
      <c r="J175" s="179">
        <v>311.43</v>
      </c>
      <c r="K175" s="179">
        <v>2622684.2400000002</v>
      </c>
      <c r="L175" s="214"/>
    </row>
    <row r="176" spans="1:12" ht="9.75" customHeight="1" x14ac:dyDescent="0.25">
      <c r="A176" s="176" t="s">
        <v>671</v>
      </c>
      <c r="B176" s="205" t="s">
        <v>372</v>
      </c>
      <c r="C176" s="206"/>
      <c r="D176" s="206"/>
      <c r="E176" s="177" t="s">
        <v>672</v>
      </c>
      <c r="F176" s="178"/>
      <c r="G176" s="178"/>
      <c r="H176" s="179">
        <v>2521322.2000000002</v>
      </c>
      <c r="I176" s="179">
        <v>116076.67</v>
      </c>
      <c r="J176" s="179">
        <v>0</v>
      </c>
      <c r="K176" s="179">
        <v>2405245.5299999998</v>
      </c>
      <c r="L176" s="214"/>
    </row>
    <row r="177" spans="1:12" ht="9.75" customHeight="1" x14ac:dyDescent="0.25">
      <c r="A177" s="176" t="s">
        <v>673</v>
      </c>
      <c r="B177" s="205" t="s">
        <v>372</v>
      </c>
      <c r="C177" s="206"/>
      <c r="D177" s="206"/>
      <c r="E177" s="206"/>
      <c r="F177" s="177" t="s">
        <v>672</v>
      </c>
      <c r="G177" s="178"/>
      <c r="H177" s="179">
        <v>2521322.2000000002</v>
      </c>
      <c r="I177" s="179">
        <v>116076.67</v>
      </c>
      <c r="J177" s="179">
        <v>0</v>
      </c>
      <c r="K177" s="179">
        <v>2405245.5299999998</v>
      </c>
      <c r="L177" s="214"/>
    </row>
    <row r="178" spans="1:12" ht="9.75" customHeight="1" x14ac:dyDescent="0.25">
      <c r="A178" s="184" t="s">
        <v>674</v>
      </c>
      <c r="B178" s="205" t="s">
        <v>372</v>
      </c>
      <c r="C178" s="206"/>
      <c r="D178" s="206"/>
      <c r="E178" s="206"/>
      <c r="F178" s="206"/>
      <c r="G178" s="185" t="s">
        <v>675</v>
      </c>
      <c r="H178" s="187">
        <v>1309608.76</v>
      </c>
      <c r="I178" s="187">
        <v>112745.06</v>
      </c>
      <c r="J178" s="187">
        <v>0</v>
      </c>
      <c r="K178" s="187">
        <v>1196863.7</v>
      </c>
      <c r="L178" s="215"/>
    </row>
    <row r="179" spans="1:12" ht="9.75" customHeight="1" x14ac:dyDescent="0.25">
      <c r="A179" s="184" t="s">
        <v>678</v>
      </c>
      <c r="B179" s="205" t="s">
        <v>372</v>
      </c>
      <c r="C179" s="206"/>
      <c r="D179" s="206"/>
      <c r="E179" s="206"/>
      <c r="F179" s="206"/>
      <c r="G179" s="185" t="s">
        <v>679</v>
      </c>
      <c r="H179" s="187">
        <v>402166.88</v>
      </c>
      <c r="I179" s="187">
        <v>2885.98</v>
      </c>
      <c r="J179" s="187">
        <v>0</v>
      </c>
      <c r="K179" s="187">
        <v>399280.9</v>
      </c>
      <c r="L179" s="215"/>
    </row>
    <row r="180" spans="1:12" ht="9.75" customHeight="1" x14ac:dyDescent="0.25">
      <c r="A180" s="184" t="s">
        <v>680</v>
      </c>
      <c r="B180" s="205" t="s">
        <v>372</v>
      </c>
      <c r="C180" s="206"/>
      <c r="D180" s="206"/>
      <c r="E180" s="206"/>
      <c r="F180" s="206"/>
      <c r="G180" s="185" t="s">
        <v>681</v>
      </c>
      <c r="H180" s="187">
        <v>43370.62</v>
      </c>
      <c r="I180" s="187">
        <v>445.63</v>
      </c>
      <c r="J180" s="187">
        <v>0</v>
      </c>
      <c r="K180" s="187">
        <v>42924.99</v>
      </c>
      <c r="L180" s="215"/>
    </row>
    <row r="181" spans="1:12" ht="9.75" customHeight="1" x14ac:dyDescent="0.25">
      <c r="A181" s="184" t="s">
        <v>682</v>
      </c>
      <c r="B181" s="205" t="s">
        <v>372</v>
      </c>
      <c r="C181" s="206"/>
      <c r="D181" s="206"/>
      <c r="E181" s="206"/>
      <c r="F181" s="206"/>
      <c r="G181" s="185" t="s">
        <v>683</v>
      </c>
      <c r="H181" s="187">
        <v>406175.94</v>
      </c>
      <c r="I181" s="187">
        <v>0</v>
      </c>
      <c r="J181" s="187">
        <v>0</v>
      </c>
      <c r="K181" s="187">
        <v>406175.94</v>
      </c>
      <c r="L181" s="215"/>
    </row>
    <row r="182" spans="1:12" ht="9.75" customHeight="1" x14ac:dyDescent="0.25">
      <c r="A182" s="184" t="s">
        <v>684</v>
      </c>
      <c r="B182" s="205" t="s">
        <v>372</v>
      </c>
      <c r="C182" s="206"/>
      <c r="D182" s="206"/>
      <c r="E182" s="206"/>
      <c r="F182" s="206"/>
      <c r="G182" s="185" t="s">
        <v>685</v>
      </c>
      <c r="H182" s="187">
        <v>360000</v>
      </c>
      <c r="I182" s="187">
        <v>0</v>
      </c>
      <c r="J182" s="187">
        <v>0</v>
      </c>
      <c r="K182" s="187">
        <v>360000</v>
      </c>
      <c r="L182" s="215"/>
    </row>
    <row r="183" spans="1:12" ht="9.75" customHeight="1" x14ac:dyDescent="0.25">
      <c r="A183" s="189" t="s">
        <v>372</v>
      </c>
      <c r="B183" s="205" t="s">
        <v>372</v>
      </c>
      <c r="C183" s="206"/>
      <c r="D183" s="206"/>
      <c r="E183" s="206"/>
      <c r="F183" s="206"/>
      <c r="G183" s="190" t="s">
        <v>372</v>
      </c>
      <c r="H183" s="192"/>
      <c r="I183" s="192"/>
      <c r="J183" s="192"/>
      <c r="K183" s="192"/>
      <c r="L183" s="145"/>
    </row>
    <row r="184" spans="1:12" ht="9.75" customHeight="1" x14ac:dyDescent="0.25">
      <c r="A184" s="176" t="s">
        <v>686</v>
      </c>
      <c r="B184" s="205" t="s">
        <v>372</v>
      </c>
      <c r="C184" s="206"/>
      <c r="D184" s="206"/>
      <c r="E184" s="177" t="s">
        <v>687</v>
      </c>
      <c r="F184" s="178"/>
      <c r="G184" s="178"/>
      <c r="H184" s="179">
        <v>168168.25</v>
      </c>
      <c r="I184" s="179">
        <v>13328.76</v>
      </c>
      <c r="J184" s="179">
        <v>0</v>
      </c>
      <c r="K184" s="179">
        <v>154839.49</v>
      </c>
      <c r="L184" s="214"/>
    </row>
    <row r="185" spans="1:12" ht="9.75" customHeight="1" x14ac:dyDescent="0.25">
      <c r="A185" s="176" t="s">
        <v>688</v>
      </c>
      <c r="B185" s="205" t="s">
        <v>372</v>
      </c>
      <c r="C185" s="206"/>
      <c r="D185" s="206"/>
      <c r="E185" s="206"/>
      <c r="F185" s="177" t="s">
        <v>687</v>
      </c>
      <c r="G185" s="178"/>
      <c r="H185" s="179">
        <v>168168.25</v>
      </c>
      <c r="I185" s="179">
        <v>13328.76</v>
      </c>
      <c r="J185" s="179">
        <v>0</v>
      </c>
      <c r="K185" s="179">
        <v>154839.49</v>
      </c>
      <c r="L185" s="214"/>
    </row>
    <row r="186" spans="1:12" ht="9.75" customHeight="1" x14ac:dyDescent="0.25">
      <c r="A186" s="184" t="s">
        <v>689</v>
      </c>
      <c r="B186" s="205" t="s">
        <v>372</v>
      </c>
      <c r="C186" s="206"/>
      <c r="D186" s="206"/>
      <c r="E186" s="206"/>
      <c r="F186" s="206"/>
      <c r="G186" s="185" t="s">
        <v>690</v>
      </c>
      <c r="H186" s="187">
        <v>168168.25</v>
      </c>
      <c r="I186" s="187">
        <v>13328.76</v>
      </c>
      <c r="J186" s="187">
        <v>0</v>
      </c>
      <c r="K186" s="187">
        <v>154839.49</v>
      </c>
      <c r="L186" s="215"/>
    </row>
    <row r="187" spans="1:12" ht="9.75" customHeight="1" x14ac:dyDescent="0.25">
      <c r="A187" s="189" t="s">
        <v>372</v>
      </c>
      <c r="B187" s="205" t="s">
        <v>372</v>
      </c>
      <c r="C187" s="206"/>
      <c r="D187" s="206"/>
      <c r="E187" s="206"/>
      <c r="F187" s="206"/>
      <c r="G187" s="190" t="s">
        <v>372</v>
      </c>
      <c r="H187" s="192"/>
      <c r="I187" s="192"/>
      <c r="J187" s="192"/>
      <c r="K187" s="192"/>
      <c r="L187" s="145"/>
    </row>
    <row r="188" spans="1:12" ht="9.75" customHeight="1" x14ac:dyDescent="0.25">
      <c r="A188" s="176" t="s">
        <v>691</v>
      </c>
      <c r="B188" s="205" t="s">
        <v>372</v>
      </c>
      <c r="C188" s="206"/>
      <c r="D188" s="206"/>
      <c r="E188" s="177" t="s">
        <v>692</v>
      </c>
      <c r="F188" s="178"/>
      <c r="G188" s="178"/>
      <c r="H188" s="179">
        <v>62287.79</v>
      </c>
      <c r="I188" s="179">
        <v>0</v>
      </c>
      <c r="J188" s="179">
        <v>311.43</v>
      </c>
      <c r="K188" s="179">
        <v>62599.22</v>
      </c>
      <c r="L188" s="214"/>
    </row>
    <row r="189" spans="1:12" ht="9.75" customHeight="1" x14ac:dyDescent="0.25">
      <c r="A189" s="176" t="s">
        <v>693</v>
      </c>
      <c r="B189" s="205" t="s">
        <v>372</v>
      </c>
      <c r="C189" s="206"/>
      <c r="D189" s="206"/>
      <c r="E189" s="206"/>
      <c r="F189" s="177" t="s">
        <v>692</v>
      </c>
      <c r="G189" s="178"/>
      <c r="H189" s="179">
        <v>62287.79</v>
      </c>
      <c r="I189" s="179">
        <v>0</v>
      </c>
      <c r="J189" s="179">
        <v>311.43</v>
      </c>
      <c r="K189" s="179">
        <v>62599.22</v>
      </c>
      <c r="L189" s="214"/>
    </row>
    <row r="190" spans="1:12" ht="9.75" customHeight="1" x14ac:dyDescent="0.25">
      <c r="A190" s="184" t="s">
        <v>694</v>
      </c>
      <c r="B190" s="205" t="s">
        <v>372</v>
      </c>
      <c r="C190" s="206"/>
      <c r="D190" s="206"/>
      <c r="E190" s="206"/>
      <c r="F190" s="206"/>
      <c r="G190" s="185" t="s">
        <v>695</v>
      </c>
      <c r="H190" s="187">
        <v>62287.79</v>
      </c>
      <c r="I190" s="187">
        <v>0</v>
      </c>
      <c r="J190" s="187">
        <v>311.43</v>
      </c>
      <c r="K190" s="187">
        <v>62599.22</v>
      </c>
      <c r="L190" s="215"/>
    </row>
    <row r="191" spans="1:12" ht="9.75" customHeight="1" x14ac:dyDescent="0.25">
      <c r="A191" s="189" t="s">
        <v>372</v>
      </c>
      <c r="B191" s="205" t="s">
        <v>372</v>
      </c>
      <c r="C191" s="206"/>
      <c r="D191" s="206"/>
      <c r="E191" s="206"/>
      <c r="F191" s="206"/>
      <c r="G191" s="190" t="s">
        <v>372</v>
      </c>
      <c r="H191" s="192"/>
      <c r="I191" s="192"/>
      <c r="J191" s="192"/>
      <c r="K191" s="192"/>
      <c r="L191" s="145"/>
    </row>
    <row r="192" spans="1:12" ht="9.75" customHeight="1" x14ac:dyDescent="0.25">
      <c r="A192" s="176" t="s">
        <v>696</v>
      </c>
      <c r="B192" s="205" t="s">
        <v>372</v>
      </c>
      <c r="C192" s="206"/>
      <c r="D192" s="177" t="s">
        <v>697</v>
      </c>
      <c r="E192" s="178"/>
      <c r="F192" s="178"/>
      <c r="G192" s="178"/>
      <c r="H192" s="179">
        <v>9654554.6899999995</v>
      </c>
      <c r="I192" s="179">
        <v>0</v>
      </c>
      <c r="J192" s="179">
        <v>0</v>
      </c>
      <c r="K192" s="179">
        <v>9654554.6899999995</v>
      </c>
      <c r="L192" s="214"/>
    </row>
    <row r="193" spans="1:12" ht="9.75" customHeight="1" x14ac:dyDescent="0.25">
      <c r="A193" s="176" t="s">
        <v>698</v>
      </c>
      <c r="B193" s="205" t="s">
        <v>372</v>
      </c>
      <c r="C193" s="206"/>
      <c r="D193" s="206"/>
      <c r="E193" s="177" t="s">
        <v>697</v>
      </c>
      <c r="F193" s="178"/>
      <c r="G193" s="178"/>
      <c r="H193" s="179">
        <v>9654554.6899999995</v>
      </c>
      <c r="I193" s="179">
        <v>0</v>
      </c>
      <c r="J193" s="179">
        <v>0</v>
      </c>
      <c r="K193" s="179">
        <v>9654554.6899999995</v>
      </c>
      <c r="L193" s="214"/>
    </row>
    <row r="194" spans="1:12" ht="9.75" customHeight="1" x14ac:dyDescent="0.25">
      <c r="A194" s="176" t="s">
        <v>699</v>
      </c>
      <c r="B194" s="205" t="s">
        <v>372</v>
      </c>
      <c r="C194" s="206"/>
      <c r="D194" s="206"/>
      <c r="E194" s="206"/>
      <c r="F194" s="177" t="s">
        <v>700</v>
      </c>
      <c r="G194" s="178"/>
      <c r="H194" s="179">
        <v>9654554.6899999995</v>
      </c>
      <c r="I194" s="179">
        <v>0</v>
      </c>
      <c r="J194" s="179">
        <v>0</v>
      </c>
      <c r="K194" s="179">
        <v>9654554.6899999995</v>
      </c>
      <c r="L194" s="214"/>
    </row>
    <row r="195" spans="1:12" ht="9.75" customHeight="1" x14ac:dyDescent="0.25">
      <c r="A195" s="184" t="s">
        <v>701</v>
      </c>
      <c r="B195" s="205" t="s">
        <v>372</v>
      </c>
      <c r="C195" s="206"/>
      <c r="D195" s="206"/>
      <c r="E195" s="206"/>
      <c r="F195" s="206"/>
      <c r="G195" s="185" t="s">
        <v>463</v>
      </c>
      <c r="H195" s="187">
        <v>29585</v>
      </c>
      <c r="I195" s="187">
        <v>0</v>
      </c>
      <c r="J195" s="187">
        <v>0</v>
      </c>
      <c r="K195" s="187">
        <v>29585</v>
      </c>
      <c r="L195" s="215"/>
    </row>
    <row r="196" spans="1:12" ht="9.75" customHeight="1" x14ac:dyDescent="0.25">
      <c r="A196" s="184" t="s">
        <v>702</v>
      </c>
      <c r="B196" s="205" t="s">
        <v>372</v>
      </c>
      <c r="C196" s="206"/>
      <c r="D196" s="206"/>
      <c r="E196" s="206"/>
      <c r="F196" s="206"/>
      <c r="G196" s="185" t="s">
        <v>588</v>
      </c>
      <c r="H196" s="187">
        <v>1267564.69</v>
      </c>
      <c r="I196" s="187">
        <v>0</v>
      </c>
      <c r="J196" s="187">
        <v>0</v>
      </c>
      <c r="K196" s="187">
        <v>1267564.69</v>
      </c>
      <c r="L196" s="215"/>
    </row>
    <row r="197" spans="1:12" ht="9.75" customHeight="1" x14ac:dyDescent="0.25">
      <c r="A197" s="184" t="s">
        <v>703</v>
      </c>
      <c r="B197" s="205" t="s">
        <v>372</v>
      </c>
      <c r="C197" s="206"/>
      <c r="D197" s="206"/>
      <c r="E197" s="206"/>
      <c r="F197" s="206"/>
      <c r="G197" s="185" t="s">
        <v>590</v>
      </c>
      <c r="H197" s="187">
        <v>35000</v>
      </c>
      <c r="I197" s="187">
        <v>0</v>
      </c>
      <c r="J197" s="187">
        <v>0</v>
      </c>
      <c r="K197" s="187">
        <v>35000</v>
      </c>
      <c r="L197" s="215"/>
    </row>
    <row r="198" spans="1:12" ht="9.75" customHeight="1" x14ac:dyDescent="0.25">
      <c r="A198" s="184" t="s">
        <v>704</v>
      </c>
      <c r="B198" s="205" t="s">
        <v>372</v>
      </c>
      <c r="C198" s="206"/>
      <c r="D198" s="206"/>
      <c r="E198" s="206"/>
      <c r="F198" s="206"/>
      <c r="G198" s="185" t="s">
        <v>592</v>
      </c>
      <c r="H198" s="187">
        <v>150000</v>
      </c>
      <c r="I198" s="187">
        <v>0</v>
      </c>
      <c r="J198" s="187">
        <v>0</v>
      </c>
      <c r="K198" s="187">
        <v>150000</v>
      </c>
      <c r="L198" s="215"/>
    </row>
    <row r="199" spans="1:12" ht="9.75" customHeight="1" x14ac:dyDescent="0.25">
      <c r="A199" s="184" t="s">
        <v>705</v>
      </c>
      <c r="B199" s="205" t="s">
        <v>372</v>
      </c>
      <c r="C199" s="206"/>
      <c r="D199" s="206"/>
      <c r="E199" s="206"/>
      <c r="F199" s="206"/>
      <c r="G199" s="185" t="s">
        <v>594</v>
      </c>
      <c r="H199" s="187">
        <v>8172405</v>
      </c>
      <c r="I199" s="187">
        <v>0</v>
      </c>
      <c r="J199" s="187">
        <v>0</v>
      </c>
      <c r="K199" s="187">
        <v>8172405</v>
      </c>
      <c r="L199" s="215"/>
    </row>
    <row r="200" spans="1:12" ht="9.75" customHeight="1" x14ac:dyDescent="0.25">
      <c r="A200" s="176" t="s">
        <v>372</v>
      </c>
      <c r="B200" s="205" t="s">
        <v>372</v>
      </c>
      <c r="C200" s="206"/>
      <c r="D200" s="177" t="s">
        <v>372</v>
      </c>
      <c r="E200" s="178"/>
      <c r="F200" s="178"/>
      <c r="G200" s="178"/>
      <c r="H200" s="193"/>
      <c r="I200" s="193"/>
      <c r="J200" s="193"/>
      <c r="K200" s="193"/>
      <c r="L200" s="59"/>
    </row>
    <row r="201" spans="1:12" ht="9.75" customHeight="1" x14ac:dyDescent="0.25">
      <c r="A201" s="176" t="s">
        <v>706</v>
      </c>
      <c r="B201" s="177" t="s">
        <v>707</v>
      </c>
      <c r="C201" s="178"/>
      <c r="D201" s="178"/>
      <c r="E201" s="178"/>
      <c r="F201" s="178"/>
      <c r="G201" s="178"/>
      <c r="H201" s="179">
        <v>11999613.18</v>
      </c>
      <c r="I201" s="179">
        <v>1719101.24</v>
      </c>
      <c r="J201" s="179">
        <v>703053.91</v>
      </c>
      <c r="K201" s="179">
        <v>13015660.51</v>
      </c>
      <c r="L201" s="179">
        <f>I201-J201</f>
        <v>1016047.33</v>
      </c>
    </row>
    <row r="202" spans="1:12" ht="9.75" customHeight="1" x14ac:dyDescent="0.25">
      <c r="A202" s="176" t="s">
        <v>708</v>
      </c>
      <c r="B202" s="204" t="s">
        <v>372</v>
      </c>
      <c r="C202" s="177" t="s">
        <v>709</v>
      </c>
      <c r="D202" s="178"/>
      <c r="E202" s="178"/>
      <c r="F202" s="178"/>
      <c r="G202" s="178"/>
      <c r="H202" s="179">
        <v>6509971.25</v>
      </c>
      <c r="I202" s="179">
        <v>1287259.07</v>
      </c>
      <c r="J202" s="179">
        <v>703053.91</v>
      </c>
      <c r="K202" s="179">
        <v>7094176.4100000001</v>
      </c>
      <c r="L202" s="179">
        <f t="shared" ref="L202:L265" si="0">I202-J202</f>
        <v>584205.16</v>
      </c>
    </row>
    <row r="203" spans="1:12" ht="9.75" customHeight="1" x14ac:dyDescent="0.25">
      <c r="A203" s="176" t="s">
        <v>710</v>
      </c>
      <c r="B203" s="205" t="s">
        <v>372</v>
      </c>
      <c r="C203" s="206"/>
      <c r="D203" s="177" t="s">
        <v>711</v>
      </c>
      <c r="E203" s="178"/>
      <c r="F203" s="178"/>
      <c r="G203" s="178"/>
      <c r="H203" s="179">
        <v>4987686.8</v>
      </c>
      <c r="I203" s="179">
        <v>1163878.54</v>
      </c>
      <c r="J203" s="179">
        <v>703053.91</v>
      </c>
      <c r="K203" s="179">
        <v>5448511.4299999997</v>
      </c>
      <c r="L203" s="179">
        <f t="shared" si="0"/>
        <v>460824.63</v>
      </c>
    </row>
    <row r="204" spans="1:12" ht="9.75" customHeight="1" x14ac:dyDescent="0.25">
      <c r="A204" s="176" t="s">
        <v>712</v>
      </c>
      <c r="B204" s="205" t="s">
        <v>372</v>
      </c>
      <c r="C204" s="206"/>
      <c r="D204" s="206"/>
      <c r="E204" s="177" t="s">
        <v>713</v>
      </c>
      <c r="F204" s="178"/>
      <c r="G204" s="178"/>
      <c r="H204" s="179">
        <v>95814.68</v>
      </c>
      <c r="I204" s="179">
        <v>19974.27</v>
      </c>
      <c r="J204" s="179">
        <v>14091.8</v>
      </c>
      <c r="K204" s="179">
        <v>101697.15</v>
      </c>
      <c r="L204" s="179">
        <f t="shared" si="0"/>
        <v>5882.4700000000012</v>
      </c>
    </row>
    <row r="205" spans="1:12" ht="9.75" customHeight="1" x14ac:dyDescent="0.25">
      <c r="A205" s="176" t="s">
        <v>714</v>
      </c>
      <c r="B205" s="205" t="s">
        <v>372</v>
      </c>
      <c r="C205" s="206"/>
      <c r="D205" s="206"/>
      <c r="E205" s="206"/>
      <c r="F205" s="177" t="s">
        <v>715</v>
      </c>
      <c r="G205" s="178"/>
      <c r="H205" s="179">
        <v>25734.93</v>
      </c>
      <c r="I205" s="179">
        <v>0</v>
      </c>
      <c r="J205" s="179">
        <v>0</v>
      </c>
      <c r="K205" s="179">
        <v>25734.93</v>
      </c>
      <c r="L205" s="179">
        <f t="shared" si="0"/>
        <v>0</v>
      </c>
    </row>
    <row r="206" spans="1:12" ht="9.75" customHeight="1" x14ac:dyDescent="0.25">
      <c r="A206" s="184" t="s">
        <v>716</v>
      </c>
      <c r="B206" s="205" t="s">
        <v>372</v>
      </c>
      <c r="C206" s="206"/>
      <c r="D206" s="206"/>
      <c r="E206" s="206"/>
      <c r="F206" s="206"/>
      <c r="G206" s="185" t="s">
        <v>717</v>
      </c>
      <c r="H206" s="187">
        <v>16981.66</v>
      </c>
      <c r="I206" s="187">
        <v>0</v>
      </c>
      <c r="J206" s="187">
        <v>0</v>
      </c>
      <c r="K206" s="187">
        <v>16981.66</v>
      </c>
      <c r="L206" s="187">
        <f t="shared" si="0"/>
        <v>0</v>
      </c>
    </row>
    <row r="207" spans="1:12" ht="9.75" customHeight="1" x14ac:dyDescent="0.25">
      <c r="A207" s="184" t="s">
        <v>718</v>
      </c>
      <c r="B207" s="205" t="s">
        <v>372</v>
      </c>
      <c r="C207" s="206"/>
      <c r="D207" s="206"/>
      <c r="E207" s="206"/>
      <c r="F207" s="206"/>
      <c r="G207" s="185" t="s">
        <v>719</v>
      </c>
      <c r="H207" s="187">
        <v>277.14999999999998</v>
      </c>
      <c r="I207" s="187">
        <v>0</v>
      </c>
      <c r="J207" s="187">
        <v>0</v>
      </c>
      <c r="K207" s="187">
        <v>277.14999999999998</v>
      </c>
      <c r="L207" s="187">
        <f t="shared" si="0"/>
        <v>0</v>
      </c>
    </row>
    <row r="208" spans="1:12" ht="9.75" customHeight="1" x14ac:dyDescent="0.25">
      <c r="A208" s="184" t="s">
        <v>720</v>
      </c>
      <c r="B208" s="205" t="s">
        <v>372</v>
      </c>
      <c r="C208" s="206"/>
      <c r="D208" s="206"/>
      <c r="E208" s="206"/>
      <c r="F208" s="206"/>
      <c r="G208" s="185" t="s">
        <v>721</v>
      </c>
      <c r="H208" s="187">
        <v>1488.41</v>
      </c>
      <c r="I208" s="187">
        <v>0</v>
      </c>
      <c r="J208" s="187">
        <v>0</v>
      </c>
      <c r="K208" s="187">
        <v>1488.41</v>
      </c>
      <c r="L208" s="187">
        <f t="shared" si="0"/>
        <v>0</v>
      </c>
    </row>
    <row r="209" spans="1:12" ht="9.75" customHeight="1" x14ac:dyDescent="0.25">
      <c r="A209" s="184" t="s">
        <v>722</v>
      </c>
      <c r="B209" s="205" t="s">
        <v>372</v>
      </c>
      <c r="C209" s="206"/>
      <c r="D209" s="206"/>
      <c r="E209" s="206"/>
      <c r="F209" s="206"/>
      <c r="G209" s="185" t="s">
        <v>723</v>
      </c>
      <c r="H209" s="187">
        <v>4890.7</v>
      </c>
      <c r="I209" s="187">
        <v>0</v>
      </c>
      <c r="J209" s="187">
        <v>0</v>
      </c>
      <c r="K209" s="187">
        <v>4890.7</v>
      </c>
      <c r="L209" s="187">
        <f t="shared" si="0"/>
        <v>0</v>
      </c>
    </row>
    <row r="210" spans="1:12" ht="9.75" customHeight="1" x14ac:dyDescent="0.25">
      <c r="A210" s="184" t="s">
        <v>724</v>
      </c>
      <c r="B210" s="205" t="s">
        <v>372</v>
      </c>
      <c r="C210" s="206"/>
      <c r="D210" s="206"/>
      <c r="E210" s="206"/>
      <c r="F210" s="206"/>
      <c r="G210" s="185" t="s">
        <v>725</v>
      </c>
      <c r="H210" s="187">
        <v>1477.6</v>
      </c>
      <c r="I210" s="187">
        <v>0</v>
      </c>
      <c r="J210" s="187">
        <v>0</v>
      </c>
      <c r="K210" s="187">
        <v>1477.6</v>
      </c>
      <c r="L210" s="187">
        <f t="shared" si="0"/>
        <v>0</v>
      </c>
    </row>
    <row r="211" spans="1:12" ht="9.75" customHeight="1" x14ac:dyDescent="0.25">
      <c r="A211" s="184" t="s">
        <v>726</v>
      </c>
      <c r="B211" s="205" t="s">
        <v>372</v>
      </c>
      <c r="C211" s="206"/>
      <c r="D211" s="206"/>
      <c r="E211" s="206"/>
      <c r="F211" s="206"/>
      <c r="G211" s="185" t="s">
        <v>727</v>
      </c>
      <c r="H211" s="187">
        <v>184.7</v>
      </c>
      <c r="I211" s="187">
        <v>0</v>
      </c>
      <c r="J211" s="187">
        <v>0</v>
      </c>
      <c r="K211" s="187">
        <v>184.7</v>
      </c>
      <c r="L211" s="187">
        <f t="shared" si="0"/>
        <v>0</v>
      </c>
    </row>
    <row r="212" spans="1:12" ht="9.75" customHeight="1" x14ac:dyDescent="0.25">
      <c r="A212" s="184" t="s">
        <v>728</v>
      </c>
      <c r="B212" s="205" t="s">
        <v>372</v>
      </c>
      <c r="C212" s="206"/>
      <c r="D212" s="206"/>
      <c r="E212" s="206"/>
      <c r="F212" s="206"/>
      <c r="G212" s="185" t="s">
        <v>729</v>
      </c>
      <c r="H212" s="187">
        <v>6.4</v>
      </c>
      <c r="I212" s="187">
        <v>0</v>
      </c>
      <c r="J212" s="187">
        <v>0</v>
      </c>
      <c r="K212" s="187">
        <v>6.4</v>
      </c>
      <c r="L212" s="187">
        <f t="shared" si="0"/>
        <v>0</v>
      </c>
    </row>
    <row r="213" spans="1:12" ht="9.75" customHeight="1" x14ac:dyDescent="0.25">
      <c r="A213" s="184" t="s">
        <v>730</v>
      </c>
      <c r="B213" s="205" t="s">
        <v>372</v>
      </c>
      <c r="C213" s="206"/>
      <c r="D213" s="206"/>
      <c r="E213" s="206"/>
      <c r="F213" s="206"/>
      <c r="G213" s="185" t="s">
        <v>731</v>
      </c>
      <c r="H213" s="187">
        <v>428.31</v>
      </c>
      <c r="I213" s="187">
        <v>0</v>
      </c>
      <c r="J213" s="187">
        <v>0</v>
      </c>
      <c r="K213" s="187">
        <v>428.31</v>
      </c>
      <c r="L213" s="187">
        <f t="shared" si="0"/>
        <v>0</v>
      </c>
    </row>
    <row r="214" spans="1:12" ht="9.75" customHeight="1" x14ac:dyDescent="0.25">
      <c r="A214" s="189" t="s">
        <v>372</v>
      </c>
      <c r="B214" s="205" t="s">
        <v>372</v>
      </c>
      <c r="C214" s="206"/>
      <c r="D214" s="206"/>
      <c r="E214" s="206"/>
      <c r="F214" s="206"/>
      <c r="G214" s="190" t="s">
        <v>372</v>
      </c>
      <c r="H214" s="192"/>
      <c r="I214" s="192"/>
      <c r="J214" s="192"/>
      <c r="K214" s="192"/>
      <c r="L214" s="192"/>
    </row>
    <row r="215" spans="1:12" ht="9.75" customHeight="1" x14ac:dyDescent="0.25">
      <c r="A215" s="176" t="s">
        <v>732</v>
      </c>
      <c r="B215" s="205" t="s">
        <v>372</v>
      </c>
      <c r="C215" s="206"/>
      <c r="D215" s="206"/>
      <c r="E215" s="206"/>
      <c r="F215" s="177" t="s">
        <v>733</v>
      </c>
      <c r="G215" s="178"/>
      <c r="H215" s="179">
        <v>70079.75</v>
      </c>
      <c r="I215" s="179">
        <v>19974.27</v>
      </c>
      <c r="J215" s="179">
        <v>14091.8</v>
      </c>
      <c r="K215" s="179">
        <v>75962.22</v>
      </c>
      <c r="L215" s="179">
        <f t="shared" si="0"/>
        <v>5882.4700000000012</v>
      </c>
    </row>
    <row r="216" spans="1:12" ht="9.75" customHeight="1" x14ac:dyDescent="0.25">
      <c r="A216" s="184" t="s">
        <v>734</v>
      </c>
      <c r="B216" s="205" t="s">
        <v>372</v>
      </c>
      <c r="C216" s="206"/>
      <c r="D216" s="206"/>
      <c r="E216" s="206"/>
      <c r="F216" s="206"/>
      <c r="G216" s="185" t="s">
        <v>717</v>
      </c>
      <c r="H216" s="187">
        <v>42743.74</v>
      </c>
      <c r="I216" s="187">
        <v>5081.18</v>
      </c>
      <c r="J216" s="187">
        <v>0</v>
      </c>
      <c r="K216" s="187">
        <v>47824.92</v>
      </c>
      <c r="L216" s="187">
        <f t="shared" si="0"/>
        <v>5081.18</v>
      </c>
    </row>
    <row r="217" spans="1:12" ht="9.75" customHeight="1" x14ac:dyDescent="0.25">
      <c r="A217" s="184" t="s">
        <v>735</v>
      </c>
      <c r="B217" s="205" t="s">
        <v>372</v>
      </c>
      <c r="C217" s="206"/>
      <c r="D217" s="206"/>
      <c r="E217" s="206"/>
      <c r="F217" s="206"/>
      <c r="G217" s="185" t="s">
        <v>719</v>
      </c>
      <c r="H217" s="187">
        <v>8671.8799999999992</v>
      </c>
      <c r="I217" s="187">
        <v>9394.5300000000007</v>
      </c>
      <c r="J217" s="187">
        <v>8671.8799999999992</v>
      </c>
      <c r="K217" s="187">
        <v>9394.5300000000007</v>
      </c>
      <c r="L217" s="187">
        <f t="shared" si="0"/>
        <v>722.65000000000146</v>
      </c>
    </row>
    <row r="218" spans="1:12" ht="9.75" customHeight="1" x14ac:dyDescent="0.25">
      <c r="A218" s="184" t="s">
        <v>736</v>
      </c>
      <c r="B218" s="205" t="s">
        <v>372</v>
      </c>
      <c r="C218" s="206"/>
      <c r="D218" s="206"/>
      <c r="E218" s="206"/>
      <c r="F218" s="206"/>
      <c r="G218" s="185" t="s">
        <v>721</v>
      </c>
      <c r="H218" s="187">
        <v>5419.92</v>
      </c>
      <c r="I218" s="187">
        <v>3218.08</v>
      </c>
      <c r="J218" s="187">
        <v>5419.92</v>
      </c>
      <c r="K218" s="187">
        <v>3218.08</v>
      </c>
      <c r="L218" s="187">
        <f t="shared" si="0"/>
        <v>-2201.84</v>
      </c>
    </row>
    <row r="219" spans="1:12" ht="9.75" customHeight="1" x14ac:dyDescent="0.25">
      <c r="A219" s="184" t="s">
        <v>737</v>
      </c>
      <c r="B219" s="205" t="s">
        <v>372</v>
      </c>
      <c r="C219" s="206"/>
      <c r="D219" s="206"/>
      <c r="E219" s="206"/>
      <c r="F219" s="206"/>
      <c r="G219" s="185" t="s">
        <v>723</v>
      </c>
      <c r="H219" s="187">
        <v>8548.7800000000007</v>
      </c>
      <c r="I219" s="187">
        <v>1524.35</v>
      </c>
      <c r="J219" s="187">
        <v>0</v>
      </c>
      <c r="K219" s="187">
        <v>10073.129999999999</v>
      </c>
      <c r="L219" s="187">
        <f t="shared" si="0"/>
        <v>1524.35</v>
      </c>
    </row>
    <row r="220" spans="1:12" ht="9.75" customHeight="1" x14ac:dyDescent="0.25">
      <c r="A220" s="184" t="s">
        <v>738</v>
      </c>
      <c r="B220" s="205" t="s">
        <v>372</v>
      </c>
      <c r="C220" s="206"/>
      <c r="D220" s="206"/>
      <c r="E220" s="206"/>
      <c r="F220" s="206"/>
      <c r="G220" s="185" t="s">
        <v>725</v>
      </c>
      <c r="H220" s="187">
        <v>3419.48</v>
      </c>
      <c r="I220" s="187">
        <v>609.74</v>
      </c>
      <c r="J220" s="187">
        <v>0</v>
      </c>
      <c r="K220" s="187">
        <v>4029.22</v>
      </c>
      <c r="L220" s="187">
        <f t="shared" si="0"/>
        <v>609.74</v>
      </c>
    </row>
    <row r="221" spans="1:12" ht="9.75" customHeight="1" x14ac:dyDescent="0.25">
      <c r="A221" s="184" t="s">
        <v>739</v>
      </c>
      <c r="B221" s="205" t="s">
        <v>372</v>
      </c>
      <c r="C221" s="206"/>
      <c r="D221" s="206"/>
      <c r="E221" s="206"/>
      <c r="F221" s="206"/>
      <c r="G221" s="185" t="s">
        <v>729</v>
      </c>
      <c r="H221" s="187">
        <v>14.52</v>
      </c>
      <c r="I221" s="187">
        <v>1.5</v>
      </c>
      <c r="J221" s="187">
        <v>0</v>
      </c>
      <c r="K221" s="187">
        <v>16.02</v>
      </c>
      <c r="L221" s="187">
        <f t="shared" si="0"/>
        <v>1.5</v>
      </c>
    </row>
    <row r="222" spans="1:12" ht="9.75" customHeight="1" x14ac:dyDescent="0.25">
      <c r="A222" s="184" t="s">
        <v>740</v>
      </c>
      <c r="B222" s="205" t="s">
        <v>372</v>
      </c>
      <c r="C222" s="206"/>
      <c r="D222" s="206"/>
      <c r="E222" s="206"/>
      <c r="F222" s="206"/>
      <c r="G222" s="185" t="s">
        <v>731</v>
      </c>
      <c r="H222" s="187">
        <v>1261.43</v>
      </c>
      <c r="I222" s="187">
        <v>144.88999999999999</v>
      </c>
      <c r="J222" s="187">
        <v>0</v>
      </c>
      <c r="K222" s="187">
        <v>1406.32</v>
      </c>
      <c r="L222" s="187">
        <f t="shared" si="0"/>
        <v>144.88999999999999</v>
      </c>
    </row>
    <row r="223" spans="1:12" ht="9.75" customHeight="1" x14ac:dyDescent="0.25">
      <c r="A223" s="189" t="s">
        <v>372</v>
      </c>
      <c r="B223" s="205" t="s">
        <v>372</v>
      </c>
      <c r="C223" s="206"/>
      <c r="D223" s="206"/>
      <c r="E223" s="206"/>
      <c r="F223" s="206"/>
      <c r="G223" s="190" t="s">
        <v>372</v>
      </c>
      <c r="H223" s="192"/>
      <c r="I223" s="192"/>
      <c r="J223" s="192"/>
      <c r="K223" s="192"/>
      <c r="L223" s="192"/>
    </row>
    <row r="224" spans="1:12" ht="9.75" customHeight="1" x14ac:dyDescent="0.25">
      <c r="A224" s="176" t="s">
        <v>741</v>
      </c>
      <c r="B224" s="205" t="s">
        <v>372</v>
      </c>
      <c r="C224" s="206"/>
      <c r="D224" s="206"/>
      <c r="E224" s="177" t="s">
        <v>742</v>
      </c>
      <c r="F224" s="178"/>
      <c r="G224" s="178"/>
      <c r="H224" s="179">
        <v>4296931.25</v>
      </c>
      <c r="I224" s="179">
        <v>1019555.84</v>
      </c>
      <c r="J224" s="179">
        <v>687605.3</v>
      </c>
      <c r="K224" s="179">
        <v>4628881.79</v>
      </c>
      <c r="L224" s="179">
        <f t="shared" si="0"/>
        <v>331950.53999999992</v>
      </c>
    </row>
    <row r="225" spans="1:12" ht="9.75" customHeight="1" x14ac:dyDescent="0.25">
      <c r="A225" s="176" t="s">
        <v>743</v>
      </c>
      <c r="B225" s="205" t="s">
        <v>372</v>
      </c>
      <c r="C225" s="206"/>
      <c r="D225" s="206"/>
      <c r="E225" s="206"/>
      <c r="F225" s="177" t="s">
        <v>715</v>
      </c>
      <c r="G225" s="178"/>
      <c r="H225" s="179">
        <v>858131.31</v>
      </c>
      <c r="I225" s="179">
        <v>162903.01</v>
      </c>
      <c r="J225" s="179">
        <v>113163.37</v>
      </c>
      <c r="K225" s="179">
        <v>907870.95</v>
      </c>
      <c r="L225" s="179">
        <f t="shared" si="0"/>
        <v>49739.640000000014</v>
      </c>
    </row>
    <row r="226" spans="1:12" ht="9.75" customHeight="1" x14ac:dyDescent="0.25">
      <c r="A226" s="184" t="s">
        <v>744</v>
      </c>
      <c r="B226" s="205" t="s">
        <v>372</v>
      </c>
      <c r="C226" s="206"/>
      <c r="D226" s="206"/>
      <c r="E226" s="206"/>
      <c r="F226" s="206"/>
      <c r="G226" s="185" t="s">
        <v>717</v>
      </c>
      <c r="H226" s="187">
        <v>478182.04</v>
      </c>
      <c r="I226" s="187">
        <v>33009.54</v>
      </c>
      <c r="J226" s="187">
        <v>0</v>
      </c>
      <c r="K226" s="187">
        <v>511191.58</v>
      </c>
      <c r="L226" s="187">
        <f t="shared" si="0"/>
        <v>33009.54</v>
      </c>
    </row>
    <row r="227" spans="1:12" ht="9.75" customHeight="1" x14ac:dyDescent="0.25">
      <c r="A227" s="184" t="s">
        <v>745</v>
      </c>
      <c r="B227" s="205" t="s">
        <v>372</v>
      </c>
      <c r="C227" s="206"/>
      <c r="D227" s="206"/>
      <c r="E227" s="206"/>
      <c r="F227" s="206"/>
      <c r="G227" s="185" t="s">
        <v>719</v>
      </c>
      <c r="H227" s="187">
        <v>19770.84</v>
      </c>
      <c r="I227" s="187">
        <v>78905.31</v>
      </c>
      <c r="J227" s="187">
        <v>74179.58</v>
      </c>
      <c r="K227" s="187">
        <v>24496.57</v>
      </c>
      <c r="L227" s="187">
        <f t="shared" si="0"/>
        <v>4725.7299999999959</v>
      </c>
    </row>
    <row r="228" spans="1:12" ht="9.75" customHeight="1" x14ac:dyDescent="0.25">
      <c r="A228" s="184" t="s">
        <v>746</v>
      </c>
      <c r="B228" s="205" t="s">
        <v>372</v>
      </c>
      <c r="C228" s="206"/>
      <c r="D228" s="206"/>
      <c r="E228" s="206"/>
      <c r="F228" s="206"/>
      <c r="G228" s="185" t="s">
        <v>721</v>
      </c>
      <c r="H228" s="187">
        <v>42248.3</v>
      </c>
      <c r="I228" s="187">
        <v>24790.12</v>
      </c>
      <c r="J228" s="187">
        <v>36929.33</v>
      </c>
      <c r="K228" s="187">
        <v>30109.09</v>
      </c>
      <c r="L228" s="187">
        <f t="shared" si="0"/>
        <v>-12139.210000000003</v>
      </c>
    </row>
    <row r="229" spans="1:12" ht="9.75" customHeight="1" x14ac:dyDescent="0.25">
      <c r="A229" s="184" t="s">
        <v>747</v>
      </c>
      <c r="B229" s="205" t="s">
        <v>372</v>
      </c>
      <c r="C229" s="206"/>
      <c r="D229" s="206"/>
      <c r="E229" s="206"/>
      <c r="F229" s="206"/>
      <c r="G229" s="185" t="s">
        <v>748</v>
      </c>
      <c r="H229" s="187">
        <v>1859.48</v>
      </c>
      <c r="I229" s="187">
        <v>0</v>
      </c>
      <c r="J229" s="187">
        <v>0</v>
      </c>
      <c r="K229" s="187">
        <v>1859.48</v>
      </c>
      <c r="L229" s="187">
        <f t="shared" si="0"/>
        <v>0</v>
      </c>
    </row>
    <row r="230" spans="1:12" ht="9.75" customHeight="1" x14ac:dyDescent="0.25">
      <c r="A230" s="184" t="s">
        <v>749</v>
      </c>
      <c r="B230" s="205" t="s">
        <v>372</v>
      </c>
      <c r="C230" s="206"/>
      <c r="D230" s="206"/>
      <c r="E230" s="206"/>
      <c r="F230" s="206"/>
      <c r="G230" s="185" t="s">
        <v>723</v>
      </c>
      <c r="H230" s="187">
        <v>140177.57</v>
      </c>
      <c r="I230" s="187">
        <v>9598.15</v>
      </c>
      <c r="J230" s="187">
        <v>165.7</v>
      </c>
      <c r="K230" s="187">
        <v>149610.01999999999</v>
      </c>
      <c r="L230" s="187">
        <f t="shared" si="0"/>
        <v>9432.4499999999989</v>
      </c>
    </row>
    <row r="231" spans="1:12" ht="9.75" customHeight="1" x14ac:dyDescent="0.25">
      <c r="A231" s="184" t="s">
        <v>750</v>
      </c>
      <c r="B231" s="205" t="s">
        <v>372</v>
      </c>
      <c r="C231" s="206"/>
      <c r="D231" s="206"/>
      <c r="E231" s="206"/>
      <c r="F231" s="206"/>
      <c r="G231" s="185" t="s">
        <v>725</v>
      </c>
      <c r="H231" s="187">
        <v>44759.43</v>
      </c>
      <c r="I231" s="187">
        <v>4254.6099999999997</v>
      </c>
      <c r="J231" s="187">
        <v>0</v>
      </c>
      <c r="K231" s="187">
        <v>49014.04</v>
      </c>
      <c r="L231" s="187">
        <f t="shared" si="0"/>
        <v>4254.6099999999997</v>
      </c>
    </row>
    <row r="232" spans="1:12" ht="9.75" customHeight="1" x14ac:dyDescent="0.25">
      <c r="A232" s="184" t="s">
        <v>751</v>
      </c>
      <c r="B232" s="205" t="s">
        <v>372</v>
      </c>
      <c r="C232" s="206"/>
      <c r="D232" s="206"/>
      <c r="E232" s="206"/>
      <c r="F232" s="206"/>
      <c r="G232" s="185" t="s">
        <v>727</v>
      </c>
      <c r="H232" s="187">
        <v>5228.84</v>
      </c>
      <c r="I232" s="187">
        <v>382.57</v>
      </c>
      <c r="J232" s="187">
        <v>0</v>
      </c>
      <c r="K232" s="187">
        <v>5611.41</v>
      </c>
      <c r="L232" s="187">
        <f t="shared" si="0"/>
        <v>382.57</v>
      </c>
    </row>
    <row r="233" spans="1:12" ht="9.75" customHeight="1" x14ac:dyDescent="0.25">
      <c r="A233" s="184" t="s">
        <v>752</v>
      </c>
      <c r="B233" s="205" t="s">
        <v>372</v>
      </c>
      <c r="C233" s="206"/>
      <c r="D233" s="206"/>
      <c r="E233" s="206"/>
      <c r="F233" s="206"/>
      <c r="G233" s="185" t="s">
        <v>753</v>
      </c>
      <c r="H233" s="187">
        <v>32067.09</v>
      </c>
      <c r="I233" s="187">
        <v>3847.52</v>
      </c>
      <c r="J233" s="187">
        <v>1202.22</v>
      </c>
      <c r="K233" s="187">
        <v>34712.39</v>
      </c>
      <c r="L233" s="187">
        <f t="shared" si="0"/>
        <v>2645.3</v>
      </c>
    </row>
    <row r="234" spans="1:12" ht="9.75" customHeight="1" x14ac:dyDescent="0.25">
      <c r="A234" s="184" t="s">
        <v>754</v>
      </c>
      <c r="B234" s="205" t="s">
        <v>372</v>
      </c>
      <c r="C234" s="206"/>
      <c r="D234" s="206"/>
      <c r="E234" s="206"/>
      <c r="F234" s="206"/>
      <c r="G234" s="185" t="s">
        <v>729</v>
      </c>
      <c r="H234" s="187">
        <v>1050.3900000000001</v>
      </c>
      <c r="I234" s="187">
        <v>64.62</v>
      </c>
      <c r="J234" s="187">
        <v>0</v>
      </c>
      <c r="K234" s="187">
        <v>1115.01</v>
      </c>
      <c r="L234" s="187">
        <f t="shared" si="0"/>
        <v>64.62</v>
      </c>
    </row>
    <row r="235" spans="1:12" ht="9.75" customHeight="1" x14ac:dyDescent="0.25">
      <c r="A235" s="184" t="s">
        <v>755</v>
      </c>
      <c r="B235" s="205" t="s">
        <v>372</v>
      </c>
      <c r="C235" s="206"/>
      <c r="D235" s="206"/>
      <c r="E235" s="206"/>
      <c r="F235" s="206"/>
      <c r="G235" s="185" t="s">
        <v>731</v>
      </c>
      <c r="H235" s="187">
        <v>74254.600000000006</v>
      </c>
      <c r="I235" s="187">
        <v>5796.03</v>
      </c>
      <c r="J235" s="187">
        <v>0</v>
      </c>
      <c r="K235" s="187">
        <v>80050.63</v>
      </c>
      <c r="L235" s="187">
        <f t="shared" si="0"/>
        <v>5796.03</v>
      </c>
    </row>
    <row r="236" spans="1:12" ht="9.75" customHeight="1" x14ac:dyDescent="0.25">
      <c r="A236" s="184" t="s">
        <v>756</v>
      </c>
      <c r="B236" s="205" t="s">
        <v>372</v>
      </c>
      <c r="C236" s="206"/>
      <c r="D236" s="206"/>
      <c r="E236" s="206"/>
      <c r="F236" s="206"/>
      <c r="G236" s="185" t="s">
        <v>757</v>
      </c>
      <c r="H236" s="187">
        <v>13328.73</v>
      </c>
      <c r="I236" s="187">
        <v>1963.54</v>
      </c>
      <c r="J236" s="187">
        <v>686.54</v>
      </c>
      <c r="K236" s="187">
        <v>14605.73</v>
      </c>
      <c r="L236" s="187">
        <f t="shared" si="0"/>
        <v>1277</v>
      </c>
    </row>
    <row r="237" spans="1:12" ht="9.75" customHeight="1" x14ac:dyDescent="0.25">
      <c r="A237" s="184" t="s">
        <v>758</v>
      </c>
      <c r="B237" s="205" t="s">
        <v>372</v>
      </c>
      <c r="C237" s="206"/>
      <c r="D237" s="206"/>
      <c r="E237" s="206"/>
      <c r="F237" s="206"/>
      <c r="G237" s="185" t="s">
        <v>759</v>
      </c>
      <c r="H237" s="187">
        <v>5204</v>
      </c>
      <c r="I237" s="187">
        <v>291</v>
      </c>
      <c r="J237" s="187">
        <v>0</v>
      </c>
      <c r="K237" s="187">
        <v>5495</v>
      </c>
      <c r="L237" s="187">
        <f t="shared" si="0"/>
        <v>291</v>
      </c>
    </row>
    <row r="238" spans="1:12" ht="9.75" customHeight="1" x14ac:dyDescent="0.25">
      <c r="A238" s="189" t="s">
        <v>372</v>
      </c>
      <c r="B238" s="205" t="s">
        <v>372</v>
      </c>
      <c r="C238" s="206"/>
      <c r="D238" s="206"/>
      <c r="E238" s="206"/>
      <c r="F238" s="206"/>
      <c r="G238" s="190" t="s">
        <v>372</v>
      </c>
      <c r="H238" s="192"/>
      <c r="I238" s="192"/>
      <c r="J238" s="192"/>
      <c r="K238" s="192"/>
      <c r="L238" s="192"/>
    </row>
    <row r="239" spans="1:12" ht="9.75" customHeight="1" x14ac:dyDescent="0.25">
      <c r="A239" s="176" t="s">
        <v>760</v>
      </c>
      <c r="B239" s="205" t="s">
        <v>372</v>
      </c>
      <c r="C239" s="206"/>
      <c r="D239" s="206"/>
      <c r="E239" s="206"/>
      <c r="F239" s="177" t="s">
        <v>733</v>
      </c>
      <c r="G239" s="178"/>
      <c r="H239" s="179">
        <v>3438799.94</v>
      </c>
      <c r="I239" s="179">
        <v>856652.83</v>
      </c>
      <c r="J239" s="179">
        <v>574441.93000000005</v>
      </c>
      <c r="K239" s="179">
        <v>3721010.84</v>
      </c>
      <c r="L239" s="179">
        <f t="shared" si="0"/>
        <v>282210.89999999991</v>
      </c>
    </row>
    <row r="240" spans="1:12" ht="9.75" customHeight="1" x14ac:dyDescent="0.25">
      <c r="A240" s="184" t="s">
        <v>761</v>
      </c>
      <c r="B240" s="205" t="s">
        <v>372</v>
      </c>
      <c r="C240" s="206"/>
      <c r="D240" s="206"/>
      <c r="E240" s="206"/>
      <c r="F240" s="206"/>
      <c r="G240" s="185" t="s">
        <v>717</v>
      </c>
      <c r="H240" s="187">
        <v>1667153.52</v>
      </c>
      <c r="I240" s="187">
        <v>178605.49</v>
      </c>
      <c r="J240" s="187">
        <v>87.27</v>
      </c>
      <c r="K240" s="187">
        <v>1845671.74</v>
      </c>
      <c r="L240" s="187">
        <f t="shared" si="0"/>
        <v>178518.22</v>
      </c>
    </row>
    <row r="241" spans="1:12" ht="9.75" customHeight="1" x14ac:dyDescent="0.25">
      <c r="A241" s="184" t="s">
        <v>762</v>
      </c>
      <c r="B241" s="205" t="s">
        <v>372</v>
      </c>
      <c r="C241" s="206"/>
      <c r="D241" s="206"/>
      <c r="E241" s="206"/>
      <c r="F241" s="206"/>
      <c r="G241" s="185" t="s">
        <v>719</v>
      </c>
      <c r="H241" s="187">
        <v>212877.06</v>
      </c>
      <c r="I241" s="187">
        <v>387216.77</v>
      </c>
      <c r="J241" s="187">
        <v>362687.31</v>
      </c>
      <c r="K241" s="187">
        <v>237406.52</v>
      </c>
      <c r="L241" s="187">
        <f t="shared" si="0"/>
        <v>24529.460000000021</v>
      </c>
    </row>
    <row r="242" spans="1:12" ht="9.75" customHeight="1" x14ac:dyDescent="0.25">
      <c r="A242" s="184" t="s">
        <v>763</v>
      </c>
      <c r="B242" s="205" t="s">
        <v>372</v>
      </c>
      <c r="C242" s="206"/>
      <c r="D242" s="206"/>
      <c r="E242" s="206"/>
      <c r="F242" s="206"/>
      <c r="G242" s="185" t="s">
        <v>721</v>
      </c>
      <c r="H242" s="187">
        <v>204799.31</v>
      </c>
      <c r="I242" s="187">
        <v>122068.01</v>
      </c>
      <c r="J242" s="187">
        <v>196359.3</v>
      </c>
      <c r="K242" s="187">
        <v>130508.02</v>
      </c>
      <c r="L242" s="187">
        <f t="shared" si="0"/>
        <v>-74291.289999999994</v>
      </c>
    </row>
    <row r="243" spans="1:12" ht="9.75" customHeight="1" x14ac:dyDescent="0.25">
      <c r="A243" s="184" t="s">
        <v>764</v>
      </c>
      <c r="B243" s="205" t="s">
        <v>372</v>
      </c>
      <c r="C243" s="206"/>
      <c r="D243" s="206"/>
      <c r="E243" s="206"/>
      <c r="F243" s="206"/>
      <c r="G243" s="185" t="s">
        <v>748</v>
      </c>
      <c r="H243" s="187">
        <v>-7367.52</v>
      </c>
      <c r="I243" s="187">
        <v>0</v>
      </c>
      <c r="J243" s="187">
        <v>0</v>
      </c>
      <c r="K243" s="187">
        <v>-7367.52</v>
      </c>
      <c r="L243" s="187">
        <f t="shared" si="0"/>
        <v>0</v>
      </c>
    </row>
    <row r="244" spans="1:12" ht="9.75" customHeight="1" x14ac:dyDescent="0.25">
      <c r="A244" s="184" t="s">
        <v>765</v>
      </c>
      <c r="B244" s="205" t="s">
        <v>372</v>
      </c>
      <c r="C244" s="206"/>
      <c r="D244" s="206"/>
      <c r="E244" s="206"/>
      <c r="F244" s="206"/>
      <c r="G244" s="185" t="s">
        <v>766</v>
      </c>
      <c r="H244" s="187">
        <v>2467.0500000000002</v>
      </c>
      <c r="I244" s="187">
        <v>368.12</v>
      </c>
      <c r="J244" s="187">
        <v>0</v>
      </c>
      <c r="K244" s="187">
        <v>2835.17</v>
      </c>
      <c r="L244" s="187">
        <f t="shared" si="0"/>
        <v>368.12</v>
      </c>
    </row>
    <row r="245" spans="1:12" ht="9.75" customHeight="1" x14ac:dyDescent="0.25">
      <c r="A245" s="184" t="s">
        <v>767</v>
      </c>
      <c r="B245" s="205" t="s">
        <v>372</v>
      </c>
      <c r="C245" s="206"/>
      <c r="D245" s="206"/>
      <c r="E245" s="206"/>
      <c r="F245" s="206"/>
      <c r="G245" s="185" t="s">
        <v>723</v>
      </c>
      <c r="H245" s="187">
        <v>488865.43</v>
      </c>
      <c r="I245" s="187">
        <v>51597.75</v>
      </c>
      <c r="J245" s="187">
        <v>1254.19</v>
      </c>
      <c r="K245" s="187">
        <v>539208.99</v>
      </c>
      <c r="L245" s="187">
        <f t="shared" si="0"/>
        <v>50343.56</v>
      </c>
    </row>
    <row r="246" spans="1:12" ht="9.75" customHeight="1" x14ac:dyDescent="0.25">
      <c r="A246" s="184" t="s">
        <v>768</v>
      </c>
      <c r="B246" s="205" t="s">
        <v>372</v>
      </c>
      <c r="C246" s="206"/>
      <c r="D246" s="206"/>
      <c r="E246" s="206"/>
      <c r="F246" s="206"/>
      <c r="G246" s="185" t="s">
        <v>725</v>
      </c>
      <c r="H246" s="187">
        <v>144296.01999999999</v>
      </c>
      <c r="I246" s="187">
        <v>22430.5</v>
      </c>
      <c r="J246" s="187">
        <v>0</v>
      </c>
      <c r="K246" s="187">
        <v>166726.51999999999</v>
      </c>
      <c r="L246" s="187">
        <f t="shared" si="0"/>
        <v>22430.5</v>
      </c>
    </row>
    <row r="247" spans="1:12" ht="9.75" customHeight="1" x14ac:dyDescent="0.25">
      <c r="A247" s="184" t="s">
        <v>769</v>
      </c>
      <c r="B247" s="205" t="s">
        <v>372</v>
      </c>
      <c r="C247" s="206"/>
      <c r="D247" s="206"/>
      <c r="E247" s="206"/>
      <c r="F247" s="206"/>
      <c r="G247" s="185" t="s">
        <v>727</v>
      </c>
      <c r="H247" s="187">
        <v>18117.98</v>
      </c>
      <c r="I247" s="187">
        <v>1954.22</v>
      </c>
      <c r="J247" s="187">
        <v>0</v>
      </c>
      <c r="K247" s="187">
        <v>20072.2</v>
      </c>
      <c r="L247" s="187">
        <f t="shared" si="0"/>
        <v>1954.22</v>
      </c>
    </row>
    <row r="248" spans="1:12" ht="9.75" customHeight="1" x14ac:dyDescent="0.25">
      <c r="A248" s="184" t="s">
        <v>770</v>
      </c>
      <c r="B248" s="205" t="s">
        <v>372</v>
      </c>
      <c r="C248" s="206"/>
      <c r="D248" s="206"/>
      <c r="E248" s="206"/>
      <c r="F248" s="206"/>
      <c r="G248" s="185" t="s">
        <v>753</v>
      </c>
      <c r="H248" s="187">
        <v>191174.69</v>
      </c>
      <c r="I248" s="187">
        <v>29728.31</v>
      </c>
      <c r="J248" s="187">
        <v>8452.57</v>
      </c>
      <c r="K248" s="187">
        <v>212450.43</v>
      </c>
      <c r="L248" s="187">
        <f t="shared" si="0"/>
        <v>21275.74</v>
      </c>
    </row>
    <row r="249" spans="1:12" ht="9.75" customHeight="1" x14ac:dyDescent="0.25">
      <c r="A249" s="184" t="s">
        <v>771</v>
      </c>
      <c r="B249" s="205" t="s">
        <v>372</v>
      </c>
      <c r="C249" s="206"/>
      <c r="D249" s="206"/>
      <c r="E249" s="206"/>
      <c r="F249" s="206"/>
      <c r="G249" s="185" t="s">
        <v>729</v>
      </c>
      <c r="H249" s="187">
        <v>5836.85</v>
      </c>
      <c r="I249" s="187">
        <v>556.05999999999995</v>
      </c>
      <c r="J249" s="187">
        <v>0</v>
      </c>
      <c r="K249" s="187">
        <v>6392.91</v>
      </c>
      <c r="L249" s="187">
        <f t="shared" si="0"/>
        <v>556.05999999999995</v>
      </c>
    </row>
    <row r="250" spans="1:12" ht="9.75" customHeight="1" x14ac:dyDescent="0.25">
      <c r="A250" s="184" t="s">
        <v>772</v>
      </c>
      <c r="B250" s="205" t="s">
        <v>372</v>
      </c>
      <c r="C250" s="206"/>
      <c r="D250" s="206"/>
      <c r="E250" s="206"/>
      <c r="F250" s="206"/>
      <c r="G250" s="185" t="s">
        <v>731</v>
      </c>
      <c r="H250" s="187">
        <v>402683.2</v>
      </c>
      <c r="I250" s="187">
        <v>43053.14</v>
      </c>
      <c r="J250" s="187">
        <v>0</v>
      </c>
      <c r="K250" s="187">
        <v>445736.34</v>
      </c>
      <c r="L250" s="187">
        <f t="shared" si="0"/>
        <v>43053.14</v>
      </c>
    </row>
    <row r="251" spans="1:12" ht="9.75" customHeight="1" x14ac:dyDescent="0.25">
      <c r="A251" s="184" t="s">
        <v>773</v>
      </c>
      <c r="B251" s="205" t="s">
        <v>372</v>
      </c>
      <c r="C251" s="206"/>
      <c r="D251" s="206"/>
      <c r="E251" s="206"/>
      <c r="F251" s="206"/>
      <c r="G251" s="185" t="s">
        <v>757</v>
      </c>
      <c r="H251" s="187">
        <v>102983.35</v>
      </c>
      <c r="I251" s="187">
        <v>18492.46</v>
      </c>
      <c r="J251" s="187">
        <v>5601.29</v>
      </c>
      <c r="K251" s="187">
        <v>115874.52</v>
      </c>
      <c r="L251" s="187">
        <f t="shared" si="0"/>
        <v>12891.169999999998</v>
      </c>
    </row>
    <row r="252" spans="1:12" ht="9.75" customHeight="1" x14ac:dyDescent="0.25">
      <c r="A252" s="184" t="s">
        <v>774</v>
      </c>
      <c r="B252" s="205" t="s">
        <v>372</v>
      </c>
      <c r="C252" s="206"/>
      <c r="D252" s="206"/>
      <c r="E252" s="206"/>
      <c r="F252" s="206"/>
      <c r="G252" s="185" t="s">
        <v>759</v>
      </c>
      <c r="H252" s="187">
        <v>4913</v>
      </c>
      <c r="I252" s="187">
        <v>582</v>
      </c>
      <c r="J252" s="187">
        <v>0</v>
      </c>
      <c r="K252" s="187">
        <v>5495</v>
      </c>
      <c r="L252" s="187">
        <f t="shared" si="0"/>
        <v>582</v>
      </c>
    </row>
    <row r="253" spans="1:12" ht="9.75" customHeight="1" x14ac:dyDescent="0.25">
      <c r="A253" s="189" t="s">
        <v>372</v>
      </c>
      <c r="B253" s="205" t="s">
        <v>372</v>
      </c>
      <c r="C253" s="206"/>
      <c r="D253" s="206"/>
      <c r="E253" s="206"/>
      <c r="F253" s="206"/>
      <c r="G253" s="190" t="s">
        <v>372</v>
      </c>
      <c r="H253" s="192"/>
      <c r="I253" s="192"/>
      <c r="J253" s="192"/>
      <c r="K253" s="192"/>
      <c r="L253" s="192"/>
    </row>
    <row r="254" spans="1:12" ht="9.75" customHeight="1" x14ac:dyDescent="0.25">
      <c r="A254" s="176" t="s">
        <v>775</v>
      </c>
      <c r="B254" s="205" t="s">
        <v>372</v>
      </c>
      <c r="C254" s="206"/>
      <c r="D254" s="206"/>
      <c r="E254" s="177" t="s">
        <v>776</v>
      </c>
      <c r="F254" s="178"/>
      <c r="G254" s="178"/>
      <c r="H254" s="179">
        <v>594940.87</v>
      </c>
      <c r="I254" s="179">
        <v>124348.43</v>
      </c>
      <c r="J254" s="179">
        <v>1356.81</v>
      </c>
      <c r="K254" s="179">
        <v>717932.49</v>
      </c>
      <c r="L254" s="179">
        <f t="shared" si="0"/>
        <v>122991.62</v>
      </c>
    </row>
    <row r="255" spans="1:12" ht="9.75" customHeight="1" x14ac:dyDescent="0.25">
      <c r="A255" s="176" t="s">
        <v>777</v>
      </c>
      <c r="B255" s="205" t="s">
        <v>372</v>
      </c>
      <c r="C255" s="206"/>
      <c r="D255" s="206"/>
      <c r="E255" s="206"/>
      <c r="F255" s="177" t="s">
        <v>715</v>
      </c>
      <c r="G255" s="178"/>
      <c r="H255" s="179">
        <v>11293.45</v>
      </c>
      <c r="I255" s="179">
        <v>262.10000000000002</v>
      </c>
      <c r="J255" s="179">
        <v>0</v>
      </c>
      <c r="K255" s="179">
        <v>11555.55</v>
      </c>
      <c r="L255" s="179">
        <f t="shared" si="0"/>
        <v>262.10000000000002</v>
      </c>
    </row>
    <row r="256" spans="1:12" ht="9.75" customHeight="1" x14ac:dyDescent="0.25">
      <c r="A256" s="184" t="s">
        <v>778</v>
      </c>
      <c r="B256" s="205" t="s">
        <v>372</v>
      </c>
      <c r="C256" s="206"/>
      <c r="D256" s="206"/>
      <c r="E256" s="206"/>
      <c r="F256" s="206"/>
      <c r="G256" s="185" t="s">
        <v>729</v>
      </c>
      <c r="H256" s="187">
        <v>73.44</v>
      </c>
      <c r="I256" s="187">
        <v>1.5</v>
      </c>
      <c r="J256" s="187">
        <v>0</v>
      </c>
      <c r="K256" s="187">
        <v>74.94</v>
      </c>
      <c r="L256" s="187">
        <f t="shared" si="0"/>
        <v>1.5</v>
      </c>
    </row>
    <row r="257" spans="1:12" ht="9.75" customHeight="1" x14ac:dyDescent="0.25">
      <c r="A257" s="184" t="s">
        <v>779</v>
      </c>
      <c r="B257" s="205" t="s">
        <v>372</v>
      </c>
      <c r="C257" s="206"/>
      <c r="D257" s="206"/>
      <c r="E257" s="206"/>
      <c r="F257" s="206"/>
      <c r="G257" s="185" t="s">
        <v>757</v>
      </c>
      <c r="H257" s="187">
        <v>1726.27</v>
      </c>
      <c r="I257" s="187">
        <v>121.27</v>
      </c>
      <c r="J257" s="187">
        <v>0</v>
      </c>
      <c r="K257" s="187">
        <v>1847.54</v>
      </c>
      <c r="L257" s="187">
        <f t="shared" si="0"/>
        <v>121.27</v>
      </c>
    </row>
    <row r="258" spans="1:12" ht="9.75" customHeight="1" x14ac:dyDescent="0.25">
      <c r="A258" s="184" t="s">
        <v>780</v>
      </c>
      <c r="B258" s="205" t="s">
        <v>372</v>
      </c>
      <c r="C258" s="206"/>
      <c r="D258" s="206"/>
      <c r="E258" s="206"/>
      <c r="F258" s="206"/>
      <c r="G258" s="185" t="s">
        <v>781</v>
      </c>
      <c r="H258" s="187">
        <v>9493.74</v>
      </c>
      <c r="I258" s="187">
        <v>139.33000000000001</v>
      </c>
      <c r="J258" s="187">
        <v>0</v>
      </c>
      <c r="K258" s="187">
        <v>9633.07</v>
      </c>
      <c r="L258" s="187">
        <f t="shared" si="0"/>
        <v>139.33000000000001</v>
      </c>
    </row>
    <row r="259" spans="1:12" ht="9.75" customHeight="1" x14ac:dyDescent="0.25">
      <c r="A259" s="189" t="s">
        <v>372</v>
      </c>
      <c r="B259" s="205" t="s">
        <v>372</v>
      </c>
      <c r="C259" s="206"/>
      <c r="D259" s="206"/>
      <c r="E259" s="206"/>
      <c r="F259" s="206"/>
      <c r="G259" s="190" t="s">
        <v>372</v>
      </c>
      <c r="H259" s="192"/>
      <c r="I259" s="192"/>
      <c r="J259" s="192"/>
      <c r="K259" s="192"/>
      <c r="L259" s="192">
        <f t="shared" si="0"/>
        <v>0</v>
      </c>
    </row>
    <row r="260" spans="1:12" ht="9.75" customHeight="1" x14ac:dyDescent="0.25">
      <c r="A260" s="176" t="s">
        <v>782</v>
      </c>
      <c r="B260" s="205" t="s">
        <v>372</v>
      </c>
      <c r="C260" s="206"/>
      <c r="D260" s="206"/>
      <c r="E260" s="206"/>
      <c r="F260" s="177" t="s">
        <v>733</v>
      </c>
      <c r="G260" s="178"/>
      <c r="H260" s="179">
        <v>583647.42000000004</v>
      </c>
      <c r="I260" s="179">
        <v>124086.33</v>
      </c>
      <c r="J260" s="179">
        <v>1356.81</v>
      </c>
      <c r="K260" s="179">
        <v>706376.94</v>
      </c>
      <c r="L260" s="179">
        <f t="shared" si="0"/>
        <v>122729.52</v>
      </c>
    </row>
    <row r="261" spans="1:12" ht="9.75" customHeight="1" x14ac:dyDescent="0.25">
      <c r="A261" s="184" t="s">
        <v>783</v>
      </c>
      <c r="B261" s="205" t="s">
        <v>372</v>
      </c>
      <c r="C261" s="206"/>
      <c r="D261" s="206"/>
      <c r="E261" s="206"/>
      <c r="F261" s="206"/>
      <c r="G261" s="185" t="s">
        <v>729</v>
      </c>
      <c r="H261" s="187">
        <v>4602.8900000000003</v>
      </c>
      <c r="I261" s="187">
        <v>1397.62</v>
      </c>
      <c r="J261" s="187">
        <v>0</v>
      </c>
      <c r="K261" s="187">
        <v>6000.51</v>
      </c>
      <c r="L261" s="187">
        <f t="shared" si="0"/>
        <v>1397.62</v>
      </c>
    </row>
    <row r="262" spans="1:12" ht="9.75" customHeight="1" x14ac:dyDescent="0.25">
      <c r="A262" s="184" t="s">
        <v>784</v>
      </c>
      <c r="B262" s="205" t="s">
        <v>372</v>
      </c>
      <c r="C262" s="206"/>
      <c r="D262" s="206"/>
      <c r="E262" s="206"/>
      <c r="F262" s="206"/>
      <c r="G262" s="185" t="s">
        <v>757</v>
      </c>
      <c r="H262" s="187">
        <v>144541.73000000001</v>
      </c>
      <c r="I262" s="187">
        <v>43654.7</v>
      </c>
      <c r="J262" s="187">
        <v>1135.8900000000001</v>
      </c>
      <c r="K262" s="187">
        <v>187060.54</v>
      </c>
      <c r="L262" s="187">
        <f t="shared" si="0"/>
        <v>42518.81</v>
      </c>
    </row>
    <row r="263" spans="1:12" ht="9.75" customHeight="1" x14ac:dyDescent="0.25">
      <c r="A263" s="184" t="s">
        <v>785</v>
      </c>
      <c r="B263" s="205" t="s">
        <v>372</v>
      </c>
      <c r="C263" s="206"/>
      <c r="D263" s="206"/>
      <c r="E263" s="206"/>
      <c r="F263" s="206"/>
      <c r="G263" s="185" t="s">
        <v>781</v>
      </c>
      <c r="H263" s="187">
        <v>434502.8</v>
      </c>
      <c r="I263" s="187">
        <v>79034.009999999995</v>
      </c>
      <c r="J263" s="187">
        <v>220.92</v>
      </c>
      <c r="K263" s="187">
        <v>513315.89</v>
      </c>
      <c r="L263" s="187">
        <f t="shared" si="0"/>
        <v>78813.09</v>
      </c>
    </row>
    <row r="264" spans="1:12" ht="9.75" customHeight="1" x14ac:dyDescent="0.25">
      <c r="A264" s="176" t="s">
        <v>372</v>
      </c>
      <c r="B264" s="205" t="s">
        <v>372</v>
      </c>
      <c r="C264" s="206"/>
      <c r="D264" s="206"/>
      <c r="E264" s="177" t="s">
        <v>372</v>
      </c>
      <c r="F264" s="178"/>
      <c r="G264" s="178"/>
      <c r="H264" s="193"/>
      <c r="I264" s="193"/>
      <c r="J264" s="193"/>
      <c r="K264" s="193"/>
      <c r="L264" s="193"/>
    </row>
    <row r="265" spans="1:12" ht="9.75" customHeight="1" x14ac:dyDescent="0.25">
      <c r="A265" s="176" t="s">
        <v>786</v>
      </c>
      <c r="B265" s="205" t="s">
        <v>372</v>
      </c>
      <c r="C265" s="206"/>
      <c r="D265" s="177" t="s">
        <v>787</v>
      </c>
      <c r="E265" s="178"/>
      <c r="F265" s="178"/>
      <c r="G265" s="178"/>
      <c r="H265" s="179">
        <v>1522284.45</v>
      </c>
      <c r="I265" s="179">
        <v>123380.53</v>
      </c>
      <c r="J265" s="179">
        <v>0</v>
      </c>
      <c r="K265" s="179">
        <v>1645664.98</v>
      </c>
      <c r="L265" s="179">
        <f t="shared" si="0"/>
        <v>123380.53</v>
      </c>
    </row>
    <row r="266" spans="1:12" ht="9.75" customHeight="1" x14ac:dyDescent="0.25">
      <c r="A266" s="176" t="s">
        <v>788</v>
      </c>
      <c r="B266" s="205" t="s">
        <v>372</v>
      </c>
      <c r="C266" s="206"/>
      <c r="D266" s="206"/>
      <c r="E266" s="177" t="s">
        <v>787</v>
      </c>
      <c r="F266" s="178"/>
      <c r="G266" s="178"/>
      <c r="H266" s="179">
        <v>1522284.45</v>
      </c>
      <c r="I266" s="179">
        <v>123380.53</v>
      </c>
      <c r="J266" s="179">
        <v>0</v>
      </c>
      <c r="K266" s="179">
        <v>1645664.98</v>
      </c>
      <c r="L266" s="179">
        <f t="shared" ref="L266:L328" si="1">I266-J266</f>
        <v>123380.53</v>
      </c>
    </row>
    <row r="267" spans="1:12" ht="9.75" customHeight="1" x14ac:dyDescent="0.25">
      <c r="A267" s="176" t="s">
        <v>789</v>
      </c>
      <c r="B267" s="205" t="s">
        <v>372</v>
      </c>
      <c r="C267" s="206"/>
      <c r="D267" s="206"/>
      <c r="E267" s="206"/>
      <c r="F267" s="177" t="s">
        <v>787</v>
      </c>
      <c r="G267" s="178"/>
      <c r="H267" s="179">
        <v>1522284.45</v>
      </c>
      <c r="I267" s="179">
        <v>123380.53</v>
      </c>
      <c r="J267" s="179">
        <v>0</v>
      </c>
      <c r="K267" s="179">
        <v>1645664.98</v>
      </c>
      <c r="L267" s="179">
        <f t="shared" si="1"/>
        <v>123380.53</v>
      </c>
    </row>
    <row r="268" spans="1:12" ht="9.75" customHeight="1" x14ac:dyDescent="0.25">
      <c r="A268" s="184" t="s">
        <v>790</v>
      </c>
      <c r="B268" s="205" t="s">
        <v>372</v>
      </c>
      <c r="C268" s="206"/>
      <c r="D268" s="206"/>
      <c r="E268" s="206"/>
      <c r="F268" s="206"/>
      <c r="G268" s="185" t="s">
        <v>791</v>
      </c>
      <c r="H268" s="187">
        <v>33820</v>
      </c>
      <c r="I268" s="187">
        <v>5700</v>
      </c>
      <c r="J268" s="187">
        <v>0</v>
      </c>
      <c r="K268" s="187">
        <v>39520</v>
      </c>
      <c r="L268" s="187">
        <f t="shared" si="1"/>
        <v>5700</v>
      </c>
    </row>
    <row r="269" spans="1:12" ht="9.75" customHeight="1" x14ac:dyDescent="0.25">
      <c r="A269" s="184" t="s">
        <v>792</v>
      </c>
      <c r="B269" s="205" t="s">
        <v>372</v>
      </c>
      <c r="C269" s="206"/>
      <c r="D269" s="206"/>
      <c r="E269" s="206"/>
      <c r="F269" s="206"/>
      <c r="G269" s="185" t="s">
        <v>793</v>
      </c>
      <c r="H269" s="187">
        <v>13156.5</v>
      </c>
      <c r="I269" s="187">
        <v>1470</v>
      </c>
      <c r="J269" s="187">
        <v>0</v>
      </c>
      <c r="K269" s="187">
        <v>14626.5</v>
      </c>
      <c r="L269" s="187">
        <f t="shared" si="1"/>
        <v>1470</v>
      </c>
    </row>
    <row r="270" spans="1:12" ht="9.75" customHeight="1" x14ac:dyDescent="0.25">
      <c r="A270" s="184" t="s">
        <v>794</v>
      </c>
      <c r="B270" s="205" t="s">
        <v>372</v>
      </c>
      <c r="C270" s="206"/>
      <c r="D270" s="206"/>
      <c r="E270" s="206"/>
      <c r="F270" s="206"/>
      <c r="G270" s="185" t="s">
        <v>795</v>
      </c>
      <c r="H270" s="187">
        <v>19941.689999999999</v>
      </c>
      <c r="I270" s="187">
        <v>0</v>
      </c>
      <c r="J270" s="187">
        <v>0</v>
      </c>
      <c r="K270" s="187">
        <v>19941.689999999999</v>
      </c>
      <c r="L270" s="187">
        <f t="shared" si="1"/>
        <v>0</v>
      </c>
    </row>
    <row r="271" spans="1:12" ht="9.75" customHeight="1" x14ac:dyDescent="0.25">
      <c r="A271" s="184" t="s">
        <v>796</v>
      </c>
      <c r="B271" s="205" t="s">
        <v>372</v>
      </c>
      <c r="C271" s="206"/>
      <c r="D271" s="206"/>
      <c r="E271" s="206"/>
      <c r="F271" s="206"/>
      <c r="G271" s="185" t="s">
        <v>797</v>
      </c>
      <c r="H271" s="187">
        <v>42448.61</v>
      </c>
      <c r="I271" s="187">
        <v>6542.47</v>
      </c>
      <c r="J271" s="187">
        <v>0</v>
      </c>
      <c r="K271" s="187">
        <v>48991.08</v>
      </c>
      <c r="L271" s="187">
        <f t="shared" si="1"/>
        <v>6542.47</v>
      </c>
    </row>
    <row r="272" spans="1:12" ht="9.75" customHeight="1" x14ac:dyDescent="0.25">
      <c r="A272" s="184" t="s">
        <v>798</v>
      </c>
      <c r="B272" s="205" t="s">
        <v>372</v>
      </c>
      <c r="C272" s="206"/>
      <c r="D272" s="206"/>
      <c r="E272" s="206"/>
      <c r="F272" s="206"/>
      <c r="G272" s="185" t="s">
        <v>799</v>
      </c>
      <c r="H272" s="187">
        <v>450096.17</v>
      </c>
      <c r="I272" s="187">
        <v>42909.61</v>
      </c>
      <c r="J272" s="187">
        <v>0</v>
      </c>
      <c r="K272" s="187">
        <v>493005.78</v>
      </c>
      <c r="L272" s="187">
        <f t="shared" si="1"/>
        <v>42909.61</v>
      </c>
    </row>
    <row r="273" spans="1:13" ht="9.75" customHeight="1" x14ac:dyDescent="0.25">
      <c r="A273" s="184" t="s">
        <v>800</v>
      </c>
      <c r="B273" s="205" t="s">
        <v>372</v>
      </c>
      <c r="C273" s="206"/>
      <c r="D273" s="206"/>
      <c r="E273" s="206"/>
      <c r="F273" s="206"/>
      <c r="G273" s="185" t="s">
        <v>801</v>
      </c>
      <c r="H273" s="187">
        <v>337400.34</v>
      </c>
      <c r="I273" s="187">
        <v>1879.44</v>
      </c>
      <c r="J273" s="187">
        <v>0</v>
      </c>
      <c r="K273" s="187">
        <v>339279.78</v>
      </c>
      <c r="L273" s="187">
        <f t="shared" si="1"/>
        <v>1879.44</v>
      </c>
    </row>
    <row r="274" spans="1:13" ht="9.75" customHeight="1" x14ac:dyDescent="0.25">
      <c r="A274" s="184" t="s">
        <v>802</v>
      </c>
      <c r="B274" s="205" t="s">
        <v>372</v>
      </c>
      <c r="C274" s="206"/>
      <c r="D274" s="206"/>
      <c r="E274" s="206"/>
      <c r="F274" s="206"/>
      <c r="G274" s="185" t="s">
        <v>803</v>
      </c>
      <c r="H274" s="187">
        <v>496848.63</v>
      </c>
      <c r="I274" s="187">
        <v>53125.31</v>
      </c>
      <c r="J274" s="187">
        <v>0</v>
      </c>
      <c r="K274" s="187">
        <v>549973.93999999994</v>
      </c>
      <c r="L274" s="187">
        <f t="shared" si="1"/>
        <v>53125.31</v>
      </c>
    </row>
    <row r="275" spans="1:13" ht="9.75" customHeight="1" x14ac:dyDescent="0.25">
      <c r="A275" s="184" t="s">
        <v>804</v>
      </c>
      <c r="B275" s="205" t="s">
        <v>372</v>
      </c>
      <c r="C275" s="206"/>
      <c r="D275" s="206"/>
      <c r="E275" s="206"/>
      <c r="F275" s="206"/>
      <c r="G275" s="185" t="s">
        <v>805</v>
      </c>
      <c r="H275" s="187">
        <v>61519.53</v>
      </c>
      <c r="I275" s="187">
        <v>4264.04</v>
      </c>
      <c r="J275" s="187">
        <v>0</v>
      </c>
      <c r="K275" s="187">
        <v>65783.570000000007</v>
      </c>
      <c r="L275" s="187">
        <f t="shared" si="1"/>
        <v>4264.04</v>
      </c>
    </row>
    <row r="276" spans="1:13" ht="9.75" customHeight="1" x14ac:dyDescent="0.25">
      <c r="A276" s="184" t="s">
        <v>806</v>
      </c>
      <c r="B276" s="205" t="s">
        <v>372</v>
      </c>
      <c r="C276" s="206"/>
      <c r="D276" s="206"/>
      <c r="E276" s="206"/>
      <c r="F276" s="206"/>
      <c r="G276" s="185" t="s">
        <v>807</v>
      </c>
      <c r="H276" s="187">
        <v>67052.98</v>
      </c>
      <c r="I276" s="187">
        <v>7489.66</v>
      </c>
      <c r="J276" s="187">
        <v>0</v>
      </c>
      <c r="K276" s="187">
        <v>74542.64</v>
      </c>
      <c r="L276" s="187">
        <f t="shared" si="1"/>
        <v>7489.66</v>
      </c>
    </row>
    <row r="277" spans="1:13" ht="9.75" customHeight="1" x14ac:dyDescent="0.25">
      <c r="A277" s="189" t="s">
        <v>372</v>
      </c>
      <c r="B277" s="205" t="s">
        <v>372</v>
      </c>
      <c r="C277" s="206"/>
      <c r="D277" s="206"/>
      <c r="E277" s="206"/>
      <c r="F277" s="206"/>
      <c r="G277" s="190" t="s">
        <v>372</v>
      </c>
      <c r="H277" s="192"/>
      <c r="I277" s="192"/>
      <c r="J277" s="192"/>
      <c r="K277" s="192"/>
      <c r="L277" s="192"/>
    </row>
    <row r="278" spans="1:13" ht="9.75" customHeight="1" x14ac:dyDescent="0.25">
      <c r="A278" s="176" t="s">
        <v>808</v>
      </c>
      <c r="B278" s="204" t="s">
        <v>372</v>
      </c>
      <c r="C278" s="177" t="s">
        <v>809</v>
      </c>
      <c r="D278" s="178"/>
      <c r="E278" s="178"/>
      <c r="F278" s="178"/>
      <c r="G278" s="178"/>
      <c r="H278" s="179">
        <v>617309.42000000004</v>
      </c>
      <c r="I278" s="179">
        <v>165358.32999999999</v>
      </c>
      <c r="J278" s="179">
        <v>0</v>
      </c>
      <c r="K278" s="179">
        <v>782667.75</v>
      </c>
      <c r="L278" s="179">
        <f t="shared" si="1"/>
        <v>165358.32999999999</v>
      </c>
      <c r="M278" s="217"/>
    </row>
    <row r="279" spans="1:13" ht="9.75" customHeight="1" x14ac:dyDescent="0.25">
      <c r="A279" s="176" t="s">
        <v>810</v>
      </c>
      <c r="B279" s="205" t="s">
        <v>372</v>
      </c>
      <c r="C279" s="206"/>
      <c r="D279" s="177" t="s">
        <v>809</v>
      </c>
      <c r="E279" s="178"/>
      <c r="F279" s="178"/>
      <c r="G279" s="178"/>
      <c r="H279" s="179">
        <v>617309.42000000004</v>
      </c>
      <c r="I279" s="179">
        <v>165358.32999999999</v>
      </c>
      <c r="J279" s="179">
        <v>0</v>
      </c>
      <c r="K279" s="179">
        <v>782667.75</v>
      </c>
      <c r="L279" s="179">
        <f t="shared" si="1"/>
        <v>165358.32999999999</v>
      </c>
    </row>
    <row r="280" spans="1:13" ht="9.75" customHeight="1" x14ac:dyDescent="0.25">
      <c r="A280" s="176" t="s">
        <v>811</v>
      </c>
      <c r="B280" s="205" t="s">
        <v>372</v>
      </c>
      <c r="C280" s="206"/>
      <c r="D280" s="206"/>
      <c r="E280" s="177" t="s">
        <v>809</v>
      </c>
      <c r="F280" s="178"/>
      <c r="G280" s="178"/>
      <c r="H280" s="179">
        <v>617309.42000000004</v>
      </c>
      <c r="I280" s="179">
        <v>165358.32999999999</v>
      </c>
      <c r="J280" s="179">
        <v>0</v>
      </c>
      <c r="K280" s="179">
        <v>782667.75</v>
      </c>
      <c r="L280" s="179">
        <f t="shared" si="1"/>
        <v>165358.32999999999</v>
      </c>
    </row>
    <row r="281" spans="1:13" ht="9.75" customHeight="1" x14ac:dyDescent="0.25">
      <c r="A281" s="176" t="s">
        <v>812</v>
      </c>
      <c r="B281" s="205" t="s">
        <v>372</v>
      </c>
      <c r="C281" s="206"/>
      <c r="D281" s="206"/>
      <c r="E281" s="206"/>
      <c r="F281" s="177" t="s">
        <v>813</v>
      </c>
      <c r="G281" s="178"/>
      <c r="H281" s="179">
        <v>20520.400000000001</v>
      </c>
      <c r="I281" s="179">
        <v>1231.06</v>
      </c>
      <c r="J281" s="179">
        <v>0</v>
      </c>
      <c r="K281" s="179">
        <v>21751.46</v>
      </c>
      <c r="L281" s="179">
        <f t="shared" si="1"/>
        <v>1231.06</v>
      </c>
    </row>
    <row r="282" spans="1:13" ht="9.75" customHeight="1" x14ac:dyDescent="0.25">
      <c r="A282" s="184" t="s">
        <v>814</v>
      </c>
      <c r="B282" s="205" t="s">
        <v>372</v>
      </c>
      <c r="C282" s="206"/>
      <c r="D282" s="206"/>
      <c r="E282" s="206"/>
      <c r="F282" s="206"/>
      <c r="G282" s="185" t="s">
        <v>815</v>
      </c>
      <c r="H282" s="187">
        <v>20520.400000000001</v>
      </c>
      <c r="I282" s="187">
        <v>1231.06</v>
      </c>
      <c r="J282" s="187">
        <v>0</v>
      </c>
      <c r="K282" s="187">
        <v>21751.46</v>
      </c>
      <c r="L282" s="187">
        <f t="shared" si="1"/>
        <v>1231.06</v>
      </c>
    </row>
    <row r="283" spans="1:13" ht="9.75" customHeight="1" x14ac:dyDescent="0.25">
      <c r="A283" s="189" t="s">
        <v>372</v>
      </c>
      <c r="B283" s="205" t="s">
        <v>372</v>
      </c>
      <c r="C283" s="206"/>
      <c r="D283" s="206"/>
      <c r="E283" s="206"/>
      <c r="F283" s="206"/>
      <c r="G283" s="190" t="s">
        <v>372</v>
      </c>
      <c r="H283" s="192"/>
      <c r="I283" s="192"/>
      <c r="J283" s="192"/>
      <c r="K283" s="192"/>
      <c r="L283" s="192"/>
    </row>
    <row r="284" spans="1:13" ht="9.75" customHeight="1" x14ac:dyDescent="0.25">
      <c r="A284" s="176" t="s">
        <v>816</v>
      </c>
      <c r="B284" s="205" t="s">
        <v>372</v>
      </c>
      <c r="C284" s="206"/>
      <c r="D284" s="206"/>
      <c r="E284" s="206"/>
      <c r="F284" s="177" t="s">
        <v>817</v>
      </c>
      <c r="G284" s="178"/>
      <c r="H284" s="179">
        <v>383388.33</v>
      </c>
      <c r="I284" s="179">
        <v>87452.95</v>
      </c>
      <c r="J284" s="179">
        <v>0</v>
      </c>
      <c r="K284" s="179">
        <v>470841.28</v>
      </c>
      <c r="L284" s="179">
        <f t="shared" si="1"/>
        <v>87452.95</v>
      </c>
    </row>
    <row r="285" spans="1:13" ht="9.75" customHeight="1" x14ac:dyDescent="0.25">
      <c r="A285" s="184" t="s">
        <v>818</v>
      </c>
      <c r="B285" s="205" t="s">
        <v>372</v>
      </c>
      <c r="C285" s="206"/>
      <c r="D285" s="206"/>
      <c r="E285" s="206"/>
      <c r="F285" s="206"/>
      <c r="G285" s="185" t="s">
        <v>819</v>
      </c>
      <c r="H285" s="187">
        <v>154151.6</v>
      </c>
      <c r="I285" s="187">
        <v>22598.57</v>
      </c>
      <c r="J285" s="187">
        <v>0</v>
      </c>
      <c r="K285" s="187">
        <v>176750.17</v>
      </c>
      <c r="L285" s="187">
        <f t="shared" si="1"/>
        <v>22598.57</v>
      </c>
    </row>
    <row r="286" spans="1:13" ht="9.75" customHeight="1" x14ac:dyDescent="0.25">
      <c r="A286" s="184" t="s">
        <v>820</v>
      </c>
      <c r="B286" s="205" t="s">
        <v>372</v>
      </c>
      <c r="C286" s="206"/>
      <c r="D286" s="206"/>
      <c r="E286" s="206"/>
      <c r="F286" s="206"/>
      <c r="G286" s="185" t="s">
        <v>821</v>
      </c>
      <c r="H286" s="187">
        <v>42296.15</v>
      </c>
      <c r="I286" s="187">
        <v>2599.5</v>
      </c>
      <c r="J286" s="187">
        <v>0</v>
      </c>
      <c r="K286" s="187">
        <v>44895.65</v>
      </c>
      <c r="L286" s="187">
        <f t="shared" si="1"/>
        <v>2599.5</v>
      </c>
    </row>
    <row r="287" spans="1:13" ht="9.75" customHeight="1" x14ac:dyDescent="0.25">
      <c r="A287" s="184" t="s">
        <v>822</v>
      </c>
      <c r="B287" s="205" t="s">
        <v>372</v>
      </c>
      <c r="C287" s="206"/>
      <c r="D287" s="206"/>
      <c r="E287" s="206"/>
      <c r="F287" s="206"/>
      <c r="G287" s="185" t="s">
        <v>823</v>
      </c>
      <c r="H287" s="187">
        <v>142932.44</v>
      </c>
      <c r="I287" s="187">
        <v>56438.29</v>
      </c>
      <c r="J287" s="187">
        <v>0</v>
      </c>
      <c r="K287" s="187">
        <v>199370.73</v>
      </c>
      <c r="L287" s="187">
        <f t="shared" si="1"/>
        <v>56438.29</v>
      </c>
    </row>
    <row r="288" spans="1:13" ht="9.75" customHeight="1" x14ac:dyDescent="0.25">
      <c r="A288" s="184" t="s">
        <v>824</v>
      </c>
      <c r="B288" s="205" t="s">
        <v>372</v>
      </c>
      <c r="C288" s="206"/>
      <c r="D288" s="206"/>
      <c r="E288" s="206"/>
      <c r="F288" s="206"/>
      <c r="G288" s="185" t="s">
        <v>825</v>
      </c>
      <c r="H288" s="187">
        <v>44008.14</v>
      </c>
      <c r="I288" s="187">
        <v>5816.59</v>
      </c>
      <c r="J288" s="187">
        <v>0</v>
      </c>
      <c r="K288" s="187">
        <v>49824.73</v>
      </c>
      <c r="L288" s="187">
        <f t="shared" si="1"/>
        <v>5816.59</v>
      </c>
    </row>
    <row r="289" spans="1:12" ht="9.75" customHeight="1" x14ac:dyDescent="0.25">
      <c r="A289" s="189" t="s">
        <v>372</v>
      </c>
      <c r="B289" s="205" t="s">
        <v>372</v>
      </c>
      <c r="C289" s="206"/>
      <c r="D289" s="206"/>
      <c r="E289" s="206"/>
      <c r="F289" s="206"/>
      <c r="G289" s="190" t="s">
        <v>372</v>
      </c>
      <c r="H289" s="192"/>
      <c r="I289" s="192"/>
      <c r="J289" s="192"/>
      <c r="K289" s="192"/>
      <c r="L289" s="192"/>
    </row>
    <row r="290" spans="1:12" ht="9.75" customHeight="1" x14ac:dyDescent="0.25">
      <c r="A290" s="176" t="s">
        <v>826</v>
      </c>
      <c r="B290" s="205" t="s">
        <v>372</v>
      </c>
      <c r="C290" s="206"/>
      <c r="D290" s="206"/>
      <c r="E290" s="206"/>
      <c r="F290" s="177" t="s">
        <v>827</v>
      </c>
      <c r="G290" s="178"/>
      <c r="H290" s="179">
        <v>9355.1</v>
      </c>
      <c r="I290" s="179">
        <v>232</v>
      </c>
      <c r="J290" s="179">
        <v>0</v>
      </c>
      <c r="K290" s="179">
        <v>9587.1</v>
      </c>
      <c r="L290" s="179">
        <f t="shared" si="1"/>
        <v>232</v>
      </c>
    </row>
    <row r="291" spans="1:12" ht="9.75" customHeight="1" x14ac:dyDescent="0.25">
      <c r="A291" s="184" t="s">
        <v>828</v>
      </c>
      <c r="B291" s="205" t="s">
        <v>372</v>
      </c>
      <c r="C291" s="206"/>
      <c r="D291" s="206"/>
      <c r="E291" s="206"/>
      <c r="F291" s="206"/>
      <c r="G291" s="185" t="s">
        <v>829</v>
      </c>
      <c r="H291" s="187">
        <v>1373.4</v>
      </c>
      <c r="I291" s="187">
        <v>232</v>
      </c>
      <c r="J291" s="187">
        <v>0</v>
      </c>
      <c r="K291" s="187">
        <v>1605.4</v>
      </c>
      <c r="L291" s="187">
        <f t="shared" si="1"/>
        <v>232</v>
      </c>
    </row>
    <row r="292" spans="1:12" ht="9.75" customHeight="1" x14ac:dyDescent="0.25">
      <c r="A292" s="184" t="s">
        <v>830</v>
      </c>
      <c r="B292" s="205" t="s">
        <v>372</v>
      </c>
      <c r="C292" s="206"/>
      <c r="D292" s="206"/>
      <c r="E292" s="206"/>
      <c r="F292" s="206"/>
      <c r="G292" s="185" t="s">
        <v>831</v>
      </c>
      <c r="H292" s="187">
        <v>7981.7</v>
      </c>
      <c r="I292" s="187">
        <v>0</v>
      </c>
      <c r="J292" s="187">
        <v>0</v>
      </c>
      <c r="K292" s="187">
        <v>7981.7</v>
      </c>
      <c r="L292" s="187">
        <f t="shared" si="1"/>
        <v>0</v>
      </c>
    </row>
    <row r="293" spans="1:12" ht="9.75" customHeight="1" x14ac:dyDescent="0.25">
      <c r="A293" s="189" t="s">
        <v>372</v>
      </c>
      <c r="B293" s="205" t="s">
        <v>372</v>
      </c>
      <c r="C293" s="206"/>
      <c r="D293" s="206"/>
      <c r="E293" s="206"/>
      <c r="F293" s="206"/>
      <c r="G293" s="190" t="s">
        <v>372</v>
      </c>
      <c r="H293" s="192"/>
      <c r="I293" s="192"/>
      <c r="J293" s="192"/>
      <c r="K293" s="192"/>
      <c r="L293" s="192"/>
    </row>
    <row r="294" spans="1:12" ht="9.75" customHeight="1" x14ac:dyDescent="0.25">
      <c r="A294" s="176" t="s">
        <v>832</v>
      </c>
      <c r="B294" s="205" t="s">
        <v>372</v>
      </c>
      <c r="C294" s="206"/>
      <c r="D294" s="206"/>
      <c r="E294" s="206"/>
      <c r="F294" s="177" t="s">
        <v>833</v>
      </c>
      <c r="G294" s="178"/>
      <c r="H294" s="179">
        <v>71.599999999999994</v>
      </c>
      <c r="I294" s="179">
        <v>0</v>
      </c>
      <c r="J294" s="179">
        <v>0</v>
      </c>
      <c r="K294" s="179">
        <v>71.599999999999994</v>
      </c>
      <c r="L294" s="179">
        <f t="shared" si="1"/>
        <v>0</v>
      </c>
    </row>
    <row r="295" spans="1:12" ht="9.75" customHeight="1" x14ac:dyDescent="0.25">
      <c r="A295" s="184" t="s">
        <v>838</v>
      </c>
      <c r="B295" s="205" t="s">
        <v>372</v>
      </c>
      <c r="C295" s="206"/>
      <c r="D295" s="206"/>
      <c r="E295" s="206"/>
      <c r="F295" s="206"/>
      <c r="G295" s="185" t="s">
        <v>839</v>
      </c>
      <c r="H295" s="187">
        <v>71.599999999999994</v>
      </c>
      <c r="I295" s="187">
        <v>0</v>
      </c>
      <c r="J295" s="187">
        <v>0</v>
      </c>
      <c r="K295" s="187">
        <v>71.599999999999994</v>
      </c>
      <c r="L295" s="187">
        <f t="shared" si="1"/>
        <v>0</v>
      </c>
    </row>
    <row r="296" spans="1:12" ht="9.75" customHeight="1" x14ac:dyDescent="0.25">
      <c r="A296" s="189" t="s">
        <v>372</v>
      </c>
      <c r="B296" s="205" t="s">
        <v>372</v>
      </c>
      <c r="C296" s="206"/>
      <c r="D296" s="206"/>
      <c r="E296" s="206"/>
      <c r="F296" s="206"/>
      <c r="G296" s="190" t="s">
        <v>372</v>
      </c>
      <c r="H296" s="192"/>
      <c r="I296" s="192"/>
      <c r="J296" s="192"/>
      <c r="K296" s="192"/>
      <c r="L296" s="192"/>
    </row>
    <row r="297" spans="1:12" ht="9.75" customHeight="1" x14ac:dyDescent="0.25">
      <c r="A297" s="176" t="s">
        <v>840</v>
      </c>
      <c r="B297" s="205" t="s">
        <v>372</v>
      </c>
      <c r="C297" s="206"/>
      <c r="D297" s="206"/>
      <c r="E297" s="206"/>
      <c r="F297" s="177" t="s">
        <v>841</v>
      </c>
      <c r="G297" s="178"/>
      <c r="H297" s="179">
        <v>89880.65</v>
      </c>
      <c r="I297" s="179">
        <v>13702.86</v>
      </c>
      <c r="J297" s="179">
        <v>0</v>
      </c>
      <c r="K297" s="179">
        <v>103583.51</v>
      </c>
      <c r="L297" s="179">
        <f t="shared" si="1"/>
        <v>13702.86</v>
      </c>
    </row>
    <row r="298" spans="1:12" ht="9.75" customHeight="1" x14ac:dyDescent="0.25">
      <c r="A298" s="184" t="s">
        <v>842</v>
      </c>
      <c r="B298" s="205" t="s">
        <v>372</v>
      </c>
      <c r="C298" s="206"/>
      <c r="D298" s="206"/>
      <c r="E298" s="206"/>
      <c r="F298" s="206"/>
      <c r="G298" s="185" t="s">
        <v>843</v>
      </c>
      <c r="H298" s="187">
        <v>42489.31</v>
      </c>
      <c r="I298" s="187">
        <v>7766.73</v>
      </c>
      <c r="J298" s="187">
        <v>0</v>
      </c>
      <c r="K298" s="187">
        <v>50256.04</v>
      </c>
      <c r="L298" s="187">
        <f t="shared" si="1"/>
        <v>7766.73</v>
      </c>
    </row>
    <row r="299" spans="1:12" ht="9.75" customHeight="1" x14ac:dyDescent="0.25">
      <c r="A299" s="184" t="s">
        <v>844</v>
      </c>
      <c r="B299" s="205" t="s">
        <v>372</v>
      </c>
      <c r="C299" s="206"/>
      <c r="D299" s="206"/>
      <c r="E299" s="206"/>
      <c r="F299" s="206"/>
      <c r="G299" s="185" t="s">
        <v>845</v>
      </c>
      <c r="H299" s="187">
        <v>23781.7</v>
      </c>
      <c r="I299" s="187">
        <v>4017.41</v>
      </c>
      <c r="J299" s="187">
        <v>0</v>
      </c>
      <c r="K299" s="187">
        <v>27799.11</v>
      </c>
      <c r="L299" s="187">
        <f t="shared" si="1"/>
        <v>4017.41</v>
      </c>
    </row>
    <row r="300" spans="1:12" ht="9.75" customHeight="1" x14ac:dyDescent="0.25">
      <c r="A300" s="184" t="s">
        <v>846</v>
      </c>
      <c r="B300" s="205" t="s">
        <v>372</v>
      </c>
      <c r="C300" s="206"/>
      <c r="D300" s="206"/>
      <c r="E300" s="206"/>
      <c r="F300" s="206"/>
      <c r="G300" s="185" t="s">
        <v>847</v>
      </c>
      <c r="H300" s="187">
        <v>6714.9</v>
      </c>
      <c r="I300" s="187">
        <v>0</v>
      </c>
      <c r="J300" s="187">
        <v>0</v>
      </c>
      <c r="K300" s="187">
        <v>6714.9</v>
      </c>
      <c r="L300" s="187">
        <f t="shared" si="1"/>
        <v>0</v>
      </c>
    </row>
    <row r="301" spans="1:12" ht="9.75" customHeight="1" x14ac:dyDescent="0.25">
      <c r="A301" s="184" t="s">
        <v>848</v>
      </c>
      <c r="B301" s="205" t="s">
        <v>372</v>
      </c>
      <c r="C301" s="206"/>
      <c r="D301" s="206"/>
      <c r="E301" s="206"/>
      <c r="F301" s="206"/>
      <c r="G301" s="185" t="s">
        <v>849</v>
      </c>
      <c r="H301" s="187">
        <v>1241.2</v>
      </c>
      <c r="I301" s="187">
        <v>234</v>
      </c>
      <c r="J301" s="187">
        <v>0</v>
      </c>
      <c r="K301" s="187">
        <v>1475.2</v>
      </c>
      <c r="L301" s="187">
        <f t="shared" si="1"/>
        <v>234</v>
      </c>
    </row>
    <row r="302" spans="1:12" ht="9.75" customHeight="1" x14ac:dyDescent="0.25">
      <c r="A302" s="184" t="s">
        <v>850</v>
      </c>
      <c r="B302" s="205" t="s">
        <v>372</v>
      </c>
      <c r="C302" s="206"/>
      <c r="D302" s="206"/>
      <c r="E302" s="206"/>
      <c r="F302" s="206"/>
      <c r="G302" s="185" t="s">
        <v>851</v>
      </c>
      <c r="H302" s="187">
        <v>12455.45</v>
      </c>
      <c r="I302" s="187">
        <v>1533.75</v>
      </c>
      <c r="J302" s="187">
        <v>0</v>
      </c>
      <c r="K302" s="187">
        <v>13989.2</v>
      </c>
      <c r="L302" s="187">
        <f t="shared" si="1"/>
        <v>1533.75</v>
      </c>
    </row>
    <row r="303" spans="1:12" ht="9.75" customHeight="1" x14ac:dyDescent="0.25">
      <c r="A303" s="184" t="s">
        <v>852</v>
      </c>
      <c r="B303" s="205" t="s">
        <v>372</v>
      </c>
      <c r="C303" s="206"/>
      <c r="D303" s="206"/>
      <c r="E303" s="206"/>
      <c r="F303" s="206"/>
      <c r="G303" s="185" t="s">
        <v>805</v>
      </c>
      <c r="H303" s="187">
        <v>3198.09</v>
      </c>
      <c r="I303" s="187">
        <v>150.97</v>
      </c>
      <c r="J303" s="187">
        <v>0</v>
      </c>
      <c r="K303" s="187">
        <v>3349.06</v>
      </c>
      <c r="L303" s="187">
        <f t="shared" si="1"/>
        <v>150.97</v>
      </c>
    </row>
    <row r="304" spans="1:12" ht="9.75" customHeight="1" x14ac:dyDescent="0.25">
      <c r="A304" s="189" t="s">
        <v>372</v>
      </c>
      <c r="B304" s="205" t="s">
        <v>372</v>
      </c>
      <c r="C304" s="206"/>
      <c r="D304" s="206"/>
      <c r="E304" s="206"/>
      <c r="F304" s="206"/>
      <c r="G304" s="190" t="s">
        <v>372</v>
      </c>
      <c r="H304" s="192"/>
      <c r="I304" s="192"/>
      <c r="J304" s="192"/>
      <c r="K304" s="192"/>
      <c r="L304" s="192"/>
    </row>
    <row r="305" spans="1:12" ht="9.75" customHeight="1" x14ac:dyDescent="0.25">
      <c r="A305" s="176" t="s">
        <v>853</v>
      </c>
      <c r="B305" s="205" t="s">
        <v>372</v>
      </c>
      <c r="C305" s="206"/>
      <c r="D305" s="206"/>
      <c r="E305" s="206"/>
      <c r="F305" s="177" t="s">
        <v>854</v>
      </c>
      <c r="G305" s="178"/>
      <c r="H305" s="179">
        <v>59041.87</v>
      </c>
      <c r="I305" s="179">
        <v>56630.42</v>
      </c>
      <c r="J305" s="179">
        <v>0</v>
      </c>
      <c r="K305" s="179">
        <v>115672.29</v>
      </c>
      <c r="L305" s="179">
        <f t="shared" si="1"/>
        <v>56630.42</v>
      </c>
    </row>
    <row r="306" spans="1:12" ht="9.75" customHeight="1" x14ac:dyDescent="0.25">
      <c r="A306" s="184" t="s">
        <v>855</v>
      </c>
      <c r="B306" s="205" t="s">
        <v>372</v>
      </c>
      <c r="C306" s="206"/>
      <c r="D306" s="206"/>
      <c r="E306" s="206"/>
      <c r="F306" s="206"/>
      <c r="G306" s="185" t="s">
        <v>643</v>
      </c>
      <c r="H306" s="187">
        <v>14618.2</v>
      </c>
      <c r="I306" s="187">
        <v>3070.75</v>
      </c>
      <c r="J306" s="187">
        <v>0</v>
      </c>
      <c r="K306" s="187">
        <v>17688.95</v>
      </c>
      <c r="L306" s="187">
        <f t="shared" si="1"/>
        <v>3070.75</v>
      </c>
    </row>
    <row r="307" spans="1:12" ht="9.75" customHeight="1" x14ac:dyDescent="0.25">
      <c r="A307" s="184" t="s">
        <v>856</v>
      </c>
      <c r="B307" s="205" t="s">
        <v>372</v>
      </c>
      <c r="C307" s="206"/>
      <c r="D307" s="206"/>
      <c r="E307" s="206"/>
      <c r="F307" s="206"/>
      <c r="G307" s="185" t="s">
        <v>857</v>
      </c>
      <c r="H307" s="187">
        <v>367.16</v>
      </c>
      <c r="I307" s="187">
        <v>0</v>
      </c>
      <c r="J307" s="187">
        <v>0</v>
      </c>
      <c r="K307" s="187">
        <v>367.16</v>
      </c>
      <c r="L307" s="187">
        <f t="shared" si="1"/>
        <v>0</v>
      </c>
    </row>
    <row r="308" spans="1:12" ht="9.75" customHeight="1" x14ac:dyDescent="0.25">
      <c r="A308" s="184" t="s">
        <v>858</v>
      </c>
      <c r="B308" s="205" t="s">
        <v>372</v>
      </c>
      <c r="C308" s="206"/>
      <c r="D308" s="206"/>
      <c r="E308" s="206"/>
      <c r="F308" s="206"/>
      <c r="G308" s="185" t="s">
        <v>859</v>
      </c>
      <c r="H308" s="187">
        <v>12222</v>
      </c>
      <c r="I308" s="187">
        <v>1890.6</v>
      </c>
      <c r="J308" s="187">
        <v>0</v>
      </c>
      <c r="K308" s="187">
        <v>14112.6</v>
      </c>
      <c r="L308" s="187">
        <f t="shared" si="1"/>
        <v>1890.6</v>
      </c>
    </row>
    <row r="309" spans="1:12" ht="9.75" customHeight="1" x14ac:dyDescent="0.25">
      <c r="A309" s="184" t="s">
        <v>860</v>
      </c>
      <c r="B309" s="205" t="s">
        <v>372</v>
      </c>
      <c r="C309" s="206"/>
      <c r="D309" s="206"/>
      <c r="E309" s="206"/>
      <c r="F309" s="206"/>
      <c r="G309" s="185" t="s">
        <v>861</v>
      </c>
      <c r="H309" s="187">
        <v>27691.02</v>
      </c>
      <c r="I309" s="187">
        <v>49936.78</v>
      </c>
      <c r="J309" s="187">
        <v>0</v>
      </c>
      <c r="K309" s="187">
        <v>77627.8</v>
      </c>
      <c r="L309" s="187">
        <f t="shared" si="1"/>
        <v>49936.78</v>
      </c>
    </row>
    <row r="310" spans="1:12" ht="9.75" customHeight="1" x14ac:dyDescent="0.25">
      <c r="A310" s="184" t="s">
        <v>862</v>
      </c>
      <c r="B310" s="205" t="s">
        <v>372</v>
      </c>
      <c r="C310" s="206"/>
      <c r="D310" s="206"/>
      <c r="E310" s="206"/>
      <c r="F310" s="206"/>
      <c r="G310" s="185" t="s">
        <v>863</v>
      </c>
      <c r="H310" s="187">
        <v>4088.17</v>
      </c>
      <c r="I310" s="187">
        <v>1732.29</v>
      </c>
      <c r="J310" s="187">
        <v>0</v>
      </c>
      <c r="K310" s="187">
        <v>5820.46</v>
      </c>
      <c r="L310" s="187">
        <f t="shared" si="1"/>
        <v>1732.29</v>
      </c>
    </row>
    <row r="311" spans="1:12" ht="9.75" customHeight="1" x14ac:dyDescent="0.25">
      <c r="A311" s="184" t="s">
        <v>864</v>
      </c>
      <c r="B311" s="205" t="s">
        <v>372</v>
      </c>
      <c r="C311" s="206"/>
      <c r="D311" s="206"/>
      <c r="E311" s="206"/>
      <c r="F311" s="206"/>
      <c r="G311" s="185" t="s">
        <v>865</v>
      </c>
      <c r="H311" s="187">
        <v>55.32</v>
      </c>
      <c r="I311" s="187">
        <v>0</v>
      </c>
      <c r="J311" s="187">
        <v>0</v>
      </c>
      <c r="K311" s="187">
        <v>55.32</v>
      </c>
      <c r="L311" s="187">
        <f t="shared" si="1"/>
        <v>0</v>
      </c>
    </row>
    <row r="312" spans="1:12" ht="9.75" customHeight="1" x14ac:dyDescent="0.25">
      <c r="A312" s="189" t="s">
        <v>372</v>
      </c>
      <c r="B312" s="205" t="s">
        <v>372</v>
      </c>
      <c r="C312" s="206"/>
      <c r="D312" s="206"/>
      <c r="E312" s="206"/>
      <c r="F312" s="206"/>
      <c r="G312" s="190" t="s">
        <v>372</v>
      </c>
      <c r="H312" s="192"/>
      <c r="I312" s="192"/>
      <c r="J312" s="192"/>
      <c r="K312" s="192"/>
      <c r="L312" s="192"/>
    </row>
    <row r="313" spans="1:12" ht="9.75" customHeight="1" x14ac:dyDescent="0.25">
      <c r="A313" s="176" t="s">
        <v>866</v>
      </c>
      <c r="B313" s="205" t="s">
        <v>372</v>
      </c>
      <c r="C313" s="206"/>
      <c r="D313" s="206"/>
      <c r="E313" s="206"/>
      <c r="F313" s="177" t="s">
        <v>867</v>
      </c>
      <c r="G313" s="178"/>
      <c r="H313" s="179">
        <v>52195.67</v>
      </c>
      <c r="I313" s="179">
        <v>5889.04</v>
      </c>
      <c r="J313" s="179">
        <v>0</v>
      </c>
      <c r="K313" s="179">
        <v>58084.71</v>
      </c>
      <c r="L313" s="179">
        <f t="shared" si="1"/>
        <v>5889.04</v>
      </c>
    </row>
    <row r="314" spans="1:12" ht="9.75" customHeight="1" x14ac:dyDescent="0.25">
      <c r="A314" s="184" t="s">
        <v>868</v>
      </c>
      <c r="B314" s="205" t="s">
        <v>372</v>
      </c>
      <c r="C314" s="206"/>
      <c r="D314" s="206"/>
      <c r="E314" s="206"/>
      <c r="F314" s="206"/>
      <c r="G314" s="185" t="s">
        <v>869</v>
      </c>
      <c r="H314" s="187">
        <v>275.81</v>
      </c>
      <c r="I314" s="187">
        <v>0</v>
      </c>
      <c r="J314" s="187">
        <v>0</v>
      </c>
      <c r="K314" s="187">
        <v>275.81</v>
      </c>
      <c r="L314" s="187">
        <f t="shared" si="1"/>
        <v>0</v>
      </c>
    </row>
    <row r="315" spans="1:12" ht="9.75" customHeight="1" x14ac:dyDescent="0.25">
      <c r="A315" s="184" t="s">
        <v>870</v>
      </c>
      <c r="B315" s="205" t="s">
        <v>372</v>
      </c>
      <c r="C315" s="206"/>
      <c r="D315" s="206"/>
      <c r="E315" s="206"/>
      <c r="F315" s="206"/>
      <c r="G315" s="185" t="s">
        <v>871</v>
      </c>
      <c r="H315" s="187">
        <v>2833.46</v>
      </c>
      <c r="I315" s="187">
        <v>41.4</v>
      </c>
      <c r="J315" s="187">
        <v>0</v>
      </c>
      <c r="K315" s="187">
        <v>2874.86</v>
      </c>
      <c r="L315" s="187">
        <f t="shared" si="1"/>
        <v>41.4</v>
      </c>
    </row>
    <row r="316" spans="1:12" ht="9.75" customHeight="1" x14ac:dyDescent="0.25">
      <c r="A316" s="184" t="s">
        <v>872</v>
      </c>
      <c r="B316" s="205" t="s">
        <v>372</v>
      </c>
      <c r="C316" s="206"/>
      <c r="D316" s="206"/>
      <c r="E316" s="206"/>
      <c r="F316" s="206"/>
      <c r="G316" s="185" t="s">
        <v>873</v>
      </c>
      <c r="H316" s="187">
        <v>2619.34</v>
      </c>
      <c r="I316" s="187">
        <v>385.42</v>
      </c>
      <c r="J316" s="187">
        <v>0</v>
      </c>
      <c r="K316" s="187">
        <v>3004.76</v>
      </c>
      <c r="L316" s="187">
        <f t="shared" si="1"/>
        <v>385.42</v>
      </c>
    </row>
    <row r="317" spans="1:12" ht="9.75" customHeight="1" x14ac:dyDescent="0.25">
      <c r="A317" s="184" t="s">
        <v>874</v>
      </c>
      <c r="B317" s="205" t="s">
        <v>372</v>
      </c>
      <c r="C317" s="206"/>
      <c r="D317" s="206"/>
      <c r="E317" s="206"/>
      <c r="F317" s="206"/>
      <c r="G317" s="185" t="s">
        <v>875</v>
      </c>
      <c r="H317" s="187">
        <v>3631.76</v>
      </c>
      <c r="I317" s="187">
        <v>2242.02</v>
      </c>
      <c r="J317" s="187">
        <v>0</v>
      </c>
      <c r="K317" s="187">
        <v>5873.78</v>
      </c>
      <c r="L317" s="187">
        <f t="shared" si="1"/>
        <v>2242.02</v>
      </c>
    </row>
    <row r="318" spans="1:12" ht="9.75" customHeight="1" x14ac:dyDescent="0.25">
      <c r="A318" s="184" t="s">
        <v>876</v>
      </c>
      <c r="B318" s="205" t="s">
        <v>372</v>
      </c>
      <c r="C318" s="206"/>
      <c r="D318" s="206"/>
      <c r="E318" s="206"/>
      <c r="F318" s="206"/>
      <c r="G318" s="185" t="s">
        <v>877</v>
      </c>
      <c r="H318" s="187">
        <v>443</v>
      </c>
      <c r="I318" s="187">
        <v>0</v>
      </c>
      <c r="J318" s="187">
        <v>0</v>
      </c>
      <c r="K318" s="187">
        <v>443</v>
      </c>
      <c r="L318" s="187">
        <f t="shared" si="1"/>
        <v>0</v>
      </c>
    </row>
    <row r="319" spans="1:12" ht="9.75" customHeight="1" x14ac:dyDescent="0.25">
      <c r="A319" s="184" t="s">
        <v>878</v>
      </c>
      <c r="B319" s="205" t="s">
        <v>372</v>
      </c>
      <c r="C319" s="206"/>
      <c r="D319" s="206"/>
      <c r="E319" s="206"/>
      <c r="F319" s="206"/>
      <c r="G319" s="185" t="s">
        <v>879</v>
      </c>
      <c r="H319" s="187">
        <v>0</v>
      </c>
      <c r="I319" s="187">
        <v>42</v>
      </c>
      <c r="J319" s="187">
        <v>0</v>
      </c>
      <c r="K319" s="187">
        <v>42</v>
      </c>
      <c r="L319" s="187">
        <f t="shared" si="1"/>
        <v>42</v>
      </c>
    </row>
    <row r="320" spans="1:12" ht="9.75" customHeight="1" x14ac:dyDescent="0.25">
      <c r="A320" s="184" t="s">
        <v>880</v>
      </c>
      <c r="B320" s="205" t="s">
        <v>372</v>
      </c>
      <c r="C320" s="206"/>
      <c r="D320" s="206"/>
      <c r="E320" s="206"/>
      <c r="F320" s="206"/>
      <c r="G320" s="185" t="s">
        <v>881</v>
      </c>
      <c r="H320" s="187">
        <v>46.8</v>
      </c>
      <c r="I320" s="187">
        <v>0</v>
      </c>
      <c r="J320" s="187">
        <v>0</v>
      </c>
      <c r="K320" s="187">
        <v>46.8</v>
      </c>
      <c r="L320" s="187">
        <f t="shared" si="1"/>
        <v>0</v>
      </c>
    </row>
    <row r="321" spans="1:12" ht="9.75" customHeight="1" x14ac:dyDescent="0.25">
      <c r="A321" s="184" t="s">
        <v>882</v>
      </c>
      <c r="B321" s="205" t="s">
        <v>372</v>
      </c>
      <c r="C321" s="206"/>
      <c r="D321" s="206"/>
      <c r="E321" s="206"/>
      <c r="F321" s="206"/>
      <c r="G321" s="185" t="s">
        <v>883</v>
      </c>
      <c r="H321" s="187">
        <v>2220.4299999999998</v>
      </c>
      <c r="I321" s="187">
        <v>124.65</v>
      </c>
      <c r="J321" s="187">
        <v>0</v>
      </c>
      <c r="K321" s="187">
        <v>2345.08</v>
      </c>
      <c r="L321" s="187">
        <f t="shared" si="1"/>
        <v>124.65</v>
      </c>
    </row>
    <row r="322" spans="1:12" ht="9.75" customHeight="1" x14ac:dyDescent="0.25">
      <c r="A322" s="184" t="s">
        <v>884</v>
      </c>
      <c r="B322" s="205" t="s">
        <v>372</v>
      </c>
      <c r="C322" s="206"/>
      <c r="D322" s="206"/>
      <c r="E322" s="206"/>
      <c r="F322" s="206"/>
      <c r="G322" s="185" t="s">
        <v>885</v>
      </c>
      <c r="H322" s="187">
        <v>181.9</v>
      </c>
      <c r="I322" s="187">
        <v>15</v>
      </c>
      <c r="J322" s="187">
        <v>0</v>
      </c>
      <c r="K322" s="187">
        <v>196.9</v>
      </c>
      <c r="L322" s="187">
        <f t="shared" si="1"/>
        <v>15</v>
      </c>
    </row>
    <row r="323" spans="1:12" ht="9.75" customHeight="1" x14ac:dyDescent="0.25">
      <c r="A323" s="184" t="s">
        <v>886</v>
      </c>
      <c r="B323" s="205" t="s">
        <v>372</v>
      </c>
      <c r="C323" s="206"/>
      <c r="D323" s="206"/>
      <c r="E323" s="206"/>
      <c r="F323" s="206"/>
      <c r="G323" s="185" t="s">
        <v>887</v>
      </c>
      <c r="H323" s="187">
        <v>4768.32</v>
      </c>
      <c r="I323" s="187">
        <v>0</v>
      </c>
      <c r="J323" s="187">
        <v>0</v>
      </c>
      <c r="K323" s="187">
        <v>4768.32</v>
      </c>
      <c r="L323" s="187">
        <f t="shared" si="1"/>
        <v>0</v>
      </c>
    </row>
    <row r="324" spans="1:12" ht="9.75" customHeight="1" x14ac:dyDescent="0.25">
      <c r="A324" s="184" t="s">
        <v>888</v>
      </c>
      <c r="B324" s="205" t="s">
        <v>372</v>
      </c>
      <c r="C324" s="206"/>
      <c r="D324" s="206"/>
      <c r="E324" s="206"/>
      <c r="F324" s="206"/>
      <c r="G324" s="185" t="s">
        <v>889</v>
      </c>
      <c r="H324" s="187">
        <v>4045.99</v>
      </c>
      <c r="I324" s="187">
        <v>252.59</v>
      </c>
      <c r="J324" s="187">
        <v>0</v>
      </c>
      <c r="K324" s="187">
        <v>4298.58</v>
      </c>
      <c r="L324" s="187">
        <f t="shared" si="1"/>
        <v>252.59</v>
      </c>
    </row>
    <row r="325" spans="1:12" ht="9.75" customHeight="1" x14ac:dyDescent="0.25">
      <c r="A325" s="184" t="s">
        <v>890</v>
      </c>
      <c r="B325" s="205" t="s">
        <v>372</v>
      </c>
      <c r="C325" s="206"/>
      <c r="D325" s="206"/>
      <c r="E325" s="206"/>
      <c r="F325" s="206"/>
      <c r="G325" s="185" t="s">
        <v>891</v>
      </c>
      <c r="H325" s="187">
        <v>1570.02</v>
      </c>
      <c r="I325" s="187">
        <v>0</v>
      </c>
      <c r="J325" s="187">
        <v>0</v>
      </c>
      <c r="K325" s="187">
        <v>1570.02</v>
      </c>
      <c r="L325" s="187">
        <f t="shared" si="1"/>
        <v>0</v>
      </c>
    </row>
    <row r="326" spans="1:12" ht="9.75" customHeight="1" x14ac:dyDescent="0.25">
      <c r="A326" s="184" t="s">
        <v>892</v>
      </c>
      <c r="B326" s="205" t="s">
        <v>372</v>
      </c>
      <c r="C326" s="206"/>
      <c r="D326" s="206"/>
      <c r="E326" s="206"/>
      <c r="F326" s="206"/>
      <c r="G326" s="185" t="s">
        <v>893</v>
      </c>
      <c r="H326" s="187">
        <v>2077.98</v>
      </c>
      <c r="I326" s="187">
        <v>237.96</v>
      </c>
      <c r="J326" s="187">
        <v>0</v>
      </c>
      <c r="K326" s="187">
        <v>2315.94</v>
      </c>
      <c r="L326" s="187">
        <f t="shared" si="1"/>
        <v>237.96</v>
      </c>
    </row>
    <row r="327" spans="1:12" ht="9.75" customHeight="1" x14ac:dyDescent="0.25">
      <c r="A327" s="184" t="s">
        <v>894</v>
      </c>
      <c r="B327" s="205" t="s">
        <v>372</v>
      </c>
      <c r="C327" s="206"/>
      <c r="D327" s="206"/>
      <c r="E327" s="206"/>
      <c r="F327" s="206"/>
      <c r="G327" s="185" t="s">
        <v>895</v>
      </c>
      <c r="H327" s="187">
        <v>7095.69</v>
      </c>
      <c r="I327" s="187">
        <v>788.73</v>
      </c>
      <c r="J327" s="187">
        <v>0</v>
      </c>
      <c r="K327" s="187">
        <v>7884.42</v>
      </c>
      <c r="L327" s="187">
        <f t="shared" si="1"/>
        <v>788.73</v>
      </c>
    </row>
    <row r="328" spans="1:12" ht="9.75" customHeight="1" x14ac:dyDescent="0.25">
      <c r="A328" s="184" t="s">
        <v>896</v>
      </c>
      <c r="B328" s="205" t="s">
        <v>372</v>
      </c>
      <c r="C328" s="206"/>
      <c r="D328" s="206"/>
      <c r="E328" s="206"/>
      <c r="F328" s="206"/>
      <c r="G328" s="185" t="s">
        <v>897</v>
      </c>
      <c r="H328" s="187">
        <v>20385.169999999998</v>
      </c>
      <c r="I328" s="187">
        <v>1759.27</v>
      </c>
      <c r="J328" s="187">
        <v>0</v>
      </c>
      <c r="K328" s="187">
        <v>22144.44</v>
      </c>
      <c r="L328" s="187">
        <f t="shared" si="1"/>
        <v>1759.27</v>
      </c>
    </row>
    <row r="329" spans="1:12" ht="9.75" customHeight="1" x14ac:dyDescent="0.25">
      <c r="A329" s="189" t="s">
        <v>372</v>
      </c>
      <c r="B329" s="205" t="s">
        <v>372</v>
      </c>
      <c r="C329" s="206"/>
      <c r="D329" s="206"/>
      <c r="E329" s="206"/>
      <c r="F329" s="206"/>
      <c r="G329" s="190" t="s">
        <v>372</v>
      </c>
      <c r="H329" s="192"/>
      <c r="I329" s="192"/>
      <c r="J329" s="192"/>
      <c r="K329" s="192"/>
      <c r="L329" s="192"/>
    </row>
    <row r="330" spans="1:12" ht="9.75" customHeight="1" x14ac:dyDescent="0.25">
      <c r="A330" s="176" t="s">
        <v>898</v>
      </c>
      <c r="B330" s="205" t="s">
        <v>372</v>
      </c>
      <c r="C330" s="206"/>
      <c r="D330" s="206"/>
      <c r="E330" s="206"/>
      <c r="F330" s="177" t="s">
        <v>899</v>
      </c>
      <c r="G330" s="178"/>
      <c r="H330" s="179">
        <v>2855.8</v>
      </c>
      <c r="I330" s="179">
        <v>220</v>
      </c>
      <c r="J330" s="179">
        <v>0</v>
      </c>
      <c r="K330" s="179">
        <v>3075.8</v>
      </c>
      <c r="L330" s="179">
        <f t="shared" ref="L330:L392" si="2">I330-J330</f>
        <v>220</v>
      </c>
    </row>
    <row r="331" spans="1:12" ht="9.75" customHeight="1" x14ac:dyDescent="0.25">
      <c r="A331" s="184" t="s">
        <v>900</v>
      </c>
      <c r="B331" s="205" t="s">
        <v>372</v>
      </c>
      <c r="C331" s="206"/>
      <c r="D331" s="206"/>
      <c r="E331" s="206"/>
      <c r="F331" s="206"/>
      <c r="G331" s="185" t="s">
        <v>901</v>
      </c>
      <c r="H331" s="187">
        <v>550</v>
      </c>
      <c r="I331" s="187">
        <v>0</v>
      </c>
      <c r="J331" s="187">
        <v>0</v>
      </c>
      <c r="K331" s="187">
        <v>550</v>
      </c>
      <c r="L331" s="187">
        <f t="shared" si="2"/>
        <v>0</v>
      </c>
    </row>
    <row r="332" spans="1:12" ht="9.75" customHeight="1" x14ac:dyDescent="0.25">
      <c r="A332" s="184" t="s">
        <v>902</v>
      </c>
      <c r="B332" s="205" t="s">
        <v>372</v>
      </c>
      <c r="C332" s="206"/>
      <c r="D332" s="206"/>
      <c r="E332" s="206"/>
      <c r="F332" s="206"/>
      <c r="G332" s="185" t="s">
        <v>903</v>
      </c>
      <c r="H332" s="187">
        <v>1555.8</v>
      </c>
      <c r="I332" s="187">
        <v>220</v>
      </c>
      <c r="J332" s="187">
        <v>0</v>
      </c>
      <c r="K332" s="187">
        <v>1775.8</v>
      </c>
      <c r="L332" s="187">
        <f t="shared" si="2"/>
        <v>220</v>
      </c>
    </row>
    <row r="333" spans="1:12" ht="9.75" customHeight="1" x14ac:dyDescent="0.25">
      <c r="A333" s="184" t="s">
        <v>904</v>
      </c>
      <c r="B333" s="205" t="s">
        <v>372</v>
      </c>
      <c r="C333" s="206"/>
      <c r="D333" s="206"/>
      <c r="E333" s="206"/>
      <c r="F333" s="206"/>
      <c r="G333" s="185" t="s">
        <v>905</v>
      </c>
      <c r="H333" s="187">
        <v>750</v>
      </c>
      <c r="I333" s="187">
        <v>0</v>
      </c>
      <c r="J333" s="187">
        <v>0</v>
      </c>
      <c r="K333" s="187">
        <v>750</v>
      </c>
      <c r="L333" s="187">
        <f t="shared" si="2"/>
        <v>0</v>
      </c>
    </row>
    <row r="334" spans="1:12" ht="9.75" customHeight="1" x14ac:dyDescent="0.25">
      <c r="A334" s="189" t="s">
        <v>372</v>
      </c>
      <c r="B334" s="205" t="s">
        <v>372</v>
      </c>
      <c r="C334" s="206"/>
      <c r="D334" s="206"/>
      <c r="E334" s="206"/>
      <c r="F334" s="206"/>
      <c r="G334" s="190" t="s">
        <v>372</v>
      </c>
      <c r="H334" s="192"/>
      <c r="I334" s="192"/>
      <c r="J334" s="192"/>
      <c r="K334" s="192"/>
      <c r="L334" s="192"/>
    </row>
    <row r="335" spans="1:12" ht="9.75" customHeight="1" x14ac:dyDescent="0.25">
      <c r="A335" s="176" t="s">
        <v>906</v>
      </c>
      <c r="B335" s="204" t="s">
        <v>372</v>
      </c>
      <c r="C335" s="177" t="s">
        <v>907</v>
      </c>
      <c r="D335" s="178"/>
      <c r="E335" s="178"/>
      <c r="F335" s="178"/>
      <c r="G335" s="178"/>
      <c r="H335" s="179">
        <v>372868.31</v>
      </c>
      <c r="I335" s="179">
        <v>47011.08</v>
      </c>
      <c r="J335" s="179">
        <v>0</v>
      </c>
      <c r="K335" s="179">
        <v>419879.39</v>
      </c>
      <c r="L335" s="179">
        <f t="shared" si="2"/>
        <v>47011.08</v>
      </c>
    </row>
    <row r="336" spans="1:12" ht="9.75" customHeight="1" x14ac:dyDescent="0.25">
      <c r="A336" s="176" t="s">
        <v>908</v>
      </c>
      <c r="B336" s="205" t="s">
        <v>372</v>
      </c>
      <c r="C336" s="206"/>
      <c r="D336" s="177" t="s">
        <v>907</v>
      </c>
      <c r="E336" s="178"/>
      <c r="F336" s="178"/>
      <c r="G336" s="178"/>
      <c r="H336" s="179">
        <v>372868.31</v>
      </c>
      <c r="I336" s="179">
        <v>47011.08</v>
      </c>
      <c r="J336" s="179">
        <v>0</v>
      </c>
      <c r="K336" s="179">
        <v>419879.39</v>
      </c>
      <c r="L336" s="179">
        <f t="shared" si="2"/>
        <v>47011.08</v>
      </c>
    </row>
    <row r="337" spans="1:12" ht="9.75" customHeight="1" x14ac:dyDescent="0.25">
      <c r="A337" s="176" t="s">
        <v>909</v>
      </c>
      <c r="B337" s="205" t="s">
        <v>372</v>
      </c>
      <c r="C337" s="206"/>
      <c r="D337" s="206"/>
      <c r="E337" s="177" t="s">
        <v>907</v>
      </c>
      <c r="F337" s="178"/>
      <c r="G337" s="178"/>
      <c r="H337" s="179">
        <v>372868.31</v>
      </c>
      <c r="I337" s="179">
        <v>47011.08</v>
      </c>
      <c r="J337" s="179">
        <v>0</v>
      </c>
      <c r="K337" s="179">
        <v>419879.39</v>
      </c>
      <c r="L337" s="179">
        <f t="shared" si="2"/>
        <v>47011.08</v>
      </c>
    </row>
    <row r="338" spans="1:12" ht="9.75" customHeight="1" x14ac:dyDescent="0.25">
      <c r="A338" s="176" t="s">
        <v>910</v>
      </c>
      <c r="B338" s="205" t="s">
        <v>372</v>
      </c>
      <c r="C338" s="206"/>
      <c r="D338" s="206"/>
      <c r="E338" s="206"/>
      <c r="F338" s="177" t="s">
        <v>911</v>
      </c>
      <c r="G338" s="178"/>
      <c r="H338" s="179">
        <v>243295.08</v>
      </c>
      <c r="I338" s="179">
        <v>28817.41</v>
      </c>
      <c r="J338" s="179">
        <v>0</v>
      </c>
      <c r="K338" s="179">
        <v>272112.49</v>
      </c>
      <c r="L338" s="179">
        <f t="shared" si="2"/>
        <v>28817.41</v>
      </c>
    </row>
    <row r="339" spans="1:12" ht="9.75" customHeight="1" x14ac:dyDescent="0.25">
      <c r="A339" s="184" t="s">
        <v>912</v>
      </c>
      <c r="B339" s="205" t="s">
        <v>372</v>
      </c>
      <c r="C339" s="206"/>
      <c r="D339" s="206"/>
      <c r="E339" s="206"/>
      <c r="F339" s="206"/>
      <c r="G339" s="185" t="s">
        <v>913</v>
      </c>
      <c r="H339" s="187">
        <v>103882.5</v>
      </c>
      <c r="I339" s="187">
        <v>9651.5</v>
      </c>
      <c r="J339" s="187">
        <v>0</v>
      </c>
      <c r="K339" s="187">
        <v>113534</v>
      </c>
      <c r="L339" s="187">
        <f t="shared" si="2"/>
        <v>9651.5</v>
      </c>
    </row>
    <row r="340" spans="1:12" ht="9.75" customHeight="1" x14ac:dyDescent="0.25">
      <c r="A340" s="184" t="s">
        <v>914</v>
      </c>
      <c r="B340" s="205" t="s">
        <v>372</v>
      </c>
      <c r="C340" s="206"/>
      <c r="D340" s="206"/>
      <c r="E340" s="206"/>
      <c r="F340" s="206"/>
      <c r="G340" s="185" t="s">
        <v>915</v>
      </c>
      <c r="H340" s="187">
        <v>3000</v>
      </c>
      <c r="I340" s="187">
        <v>0</v>
      </c>
      <c r="J340" s="187">
        <v>0</v>
      </c>
      <c r="K340" s="187">
        <v>3000</v>
      </c>
      <c r="L340" s="187">
        <f t="shared" si="2"/>
        <v>0</v>
      </c>
    </row>
    <row r="341" spans="1:12" ht="9.75" customHeight="1" x14ac:dyDescent="0.25">
      <c r="A341" s="184" t="s">
        <v>916</v>
      </c>
      <c r="B341" s="205" t="s">
        <v>372</v>
      </c>
      <c r="C341" s="206"/>
      <c r="D341" s="206"/>
      <c r="E341" s="206"/>
      <c r="F341" s="206"/>
      <c r="G341" s="185" t="s">
        <v>917</v>
      </c>
      <c r="H341" s="187">
        <v>6445.4</v>
      </c>
      <c r="I341" s="187">
        <v>0</v>
      </c>
      <c r="J341" s="187">
        <v>0</v>
      </c>
      <c r="K341" s="187">
        <v>6445.4</v>
      </c>
      <c r="L341" s="187">
        <f t="shared" si="2"/>
        <v>0</v>
      </c>
    </row>
    <row r="342" spans="1:12" ht="9.75" customHeight="1" x14ac:dyDescent="0.25">
      <c r="A342" s="184" t="s">
        <v>918</v>
      </c>
      <c r="B342" s="205" t="s">
        <v>372</v>
      </c>
      <c r="C342" s="206"/>
      <c r="D342" s="206"/>
      <c r="E342" s="206"/>
      <c r="F342" s="206"/>
      <c r="G342" s="185" t="s">
        <v>919</v>
      </c>
      <c r="H342" s="187">
        <v>31600</v>
      </c>
      <c r="I342" s="187">
        <v>3160</v>
      </c>
      <c r="J342" s="187">
        <v>0</v>
      </c>
      <c r="K342" s="187">
        <v>34760</v>
      </c>
      <c r="L342" s="187">
        <f t="shared" si="2"/>
        <v>3160</v>
      </c>
    </row>
    <row r="343" spans="1:12" ht="9.75" customHeight="1" x14ac:dyDescent="0.25">
      <c r="A343" s="184" t="s">
        <v>920</v>
      </c>
      <c r="B343" s="205" t="s">
        <v>372</v>
      </c>
      <c r="C343" s="206"/>
      <c r="D343" s="206"/>
      <c r="E343" s="206"/>
      <c r="F343" s="206"/>
      <c r="G343" s="185" t="s">
        <v>921</v>
      </c>
      <c r="H343" s="187">
        <v>3667.98</v>
      </c>
      <c r="I343" s="187">
        <v>177</v>
      </c>
      <c r="J343" s="187">
        <v>0</v>
      </c>
      <c r="K343" s="187">
        <v>3844.98</v>
      </c>
      <c r="L343" s="187">
        <f t="shared" si="2"/>
        <v>177</v>
      </c>
    </row>
    <row r="344" spans="1:12" ht="9.75" customHeight="1" x14ac:dyDescent="0.25">
      <c r="A344" s="184" t="s">
        <v>922</v>
      </c>
      <c r="B344" s="205" t="s">
        <v>372</v>
      </c>
      <c r="C344" s="206"/>
      <c r="D344" s="206"/>
      <c r="E344" s="206"/>
      <c r="F344" s="206"/>
      <c r="G344" s="185" t="s">
        <v>923</v>
      </c>
      <c r="H344" s="187">
        <v>25283.08</v>
      </c>
      <c r="I344" s="187">
        <v>2048.54</v>
      </c>
      <c r="J344" s="187">
        <v>0</v>
      </c>
      <c r="K344" s="187">
        <v>27331.62</v>
      </c>
      <c r="L344" s="187">
        <f t="shared" si="2"/>
        <v>2048.54</v>
      </c>
    </row>
    <row r="345" spans="1:12" ht="9.75" customHeight="1" x14ac:dyDescent="0.25">
      <c r="A345" s="184" t="s">
        <v>924</v>
      </c>
      <c r="B345" s="205" t="s">
        <v>372</v>
      </c>
      <c r="C345" s="206"/>
      <c r="D345" s="206"/>
      <c r="E345" s="206"/>
      <c r="F345" s="206"/>
      <c r="G345" s="185" t="s">
        <v>925</v>
      </c>
      <c r="H345" s="187">
        <v>1070</v>
      </c>
      <c r="I345" s="187">
        <v>0</v>
      </c>
      <c r="J345" s="187">
        <v>0</v>
      </c>
      <c r="K345" s="187">
        <v>1070</v>
      </c>
      <c r="L345" s="187">
        <f t="shared" si="2"/>
        <v>0</v>
      </c>
    </row>
    <row r="346" spans="1:12" ht="9.75" customHeight="1" x14ac:dyDescent="0.25">
      <c r="A346" s="184" t="s">
        <v>926</v>
      </c>
      <c r="B346" s="205" t="s">
        <v>372</v>
      </c>
      <c r="C346" s="206"/>
      <c r="D346" s="206"/>
      <c r="E346" s="206"/>
      <c r="F346" s="206"/>
      <c r="G346" s="185" t="s">
        <v>927</v>
      </c>
      <c r="H346" s="187">
        <v>32339.1</v>
      </c>
      <c r="I346" s="187">
        <v>10280.370000000001</v>
      </c>
      <c r="J346" s="187">
        <v>0</v>
      </c>
      <c r="K346" s="187">
        <v>42619.47</v>
      </c>
      <c r="L346" s="187">
        <f t="shared" si="2"/>
        <v>10280.370000000001</v>
      </c>
    </row>
    <row r="347" spans="1:12" ht="9.75" customHeight="1" x14ac:dyDescent="0.25">
      <c r="A347" s="184" t="s">
        <v>928</v>
      </c>
      <c r="B347" s="205" t="s">
        <v>372</v>
      </c>
      <c r="C347" s="206"/>
      <c r="D347" s="206"/>
      <c r="E347" s="206"/>
      <c r="F347" s="206"/>
      <c r="G347" s="185" t="s">
        <v>929</v>
      </c>
      <c r="H347" s="187">
        <v>3539</v>
      </c>
      <c r="I347" s="187">
        <v>0</v>
      </c>
      <c r="J347" s="187">
        <v>0</v>
      </c>
      <c r="K347" s="187">
        <v>3539</v>
      </c>
      <c r="L347" s="187">
        <f t="shared" si="2"/>
        <v>0</v>
      </c>
    </row>
    <row r="348" spans="1:12" ht="9.75" customHeight="1" x14ac:dyDescent="0.25">
      <c r="A348" s="184" t="s">
        <v>930</v>
      </c>
      <c r="B348" s="205" t="s">
        <v>372</v>
      </c>
      <c r="C348" s="206"/>
      <c r="D348" s="206"/>
      <c r="E348" s="206"/>
      <c r="F348" s="206"/>
      <c r="G348" s="185" t="s">
        <v>931</v>
      </c>
      <c r="H348" s="187">
        <v>32200</v>
      </c>
      <c r="I348" s="187">
        <v>3500</v>
      </c>
      <c r="J348" s="187">
        <v>0</v>
      </c>
      <c r="K348" s="187">
        <v>35700</v>
      </c>
      <c r="L348" s="187">
        <f t="shared" si="2"/>
        <v>3500</v>
      </c>
    </row>
    <row r="349" spans="1:12" ht="9.75" customHeight="1" x14ac:dyDescent="0.25">
      <c r="A349" s="184" t="s">
        <v>932</v>
      </c>
      <c r="B349" s="205" t="s">
        <v>372</v>
      </c>
      <c r="C349" s="206"/>
      <c r="D349" s="206"/>
      <c r="E349" s="206"/>
      <c r="F349" s="206"/>
      <c r="G349" s="185" t="s">
        <v>933</v>
      </c>
      <c r="H349" s="187">
        <v>268.02</v>
      </c>
      <c r="I349" s="187">
        <v>0</v>
      </c>
      <c r="J349" s="187">
        <v>0</v>
      </c>
      <c r="K349" s="187">
        <v>268.02</v>
      </c>
      <c r="L349" s="187">
        <f t="shared" si="2"/>
        <v>0</v>
      </c>
    </row>
    <row r="350" spans="1:12" ht="9.75" customHeight="1" x14ac:dyDescent="0.25">
      <c r="A350" s="189" t="s">
        <v>372</v>
      </c>
      <c r="B350" s="205" t="s">
        <v>372</v>
      </c>
      <c r="C350" s="206"/>
      <c r="D350" s="206"/>
      <c r="E350" s="206"/>
      <c r="F350" s="206"/>
      <c r="G350" s="190" t="s">
        <v>372</v>
      </c>
      <c r="H350" s="192"/>
      <c r="I350" s="192"/>
      <c r="J350" s="192"/>
      <c r="K350" s="192"/>
      <c r="L350" s="192"/>
    </row>
    <row r="351" spans="1:12" ht="9.75" customHeight="1" x14ac:dyDescent="0.25">
      <c r="A351" s="176" t="s">
        <v>934</v>
      </c>
      <c r="B351" s="205" t="s">
        <v>372</v>
      </c>
      <c r="C351" s="206"/>
      <c r="D351" s="206"/>
      <c r="E351" s="206"/>
      <c r="F351" s="177" t="s">
        <v>935</v>
      </c>
      <c r="G351" s="178"/>
      <c r="H351" s="179">
        <v>44235.65</v>
      </c>
      <c r="I351" s="179">
        <v>6479.6</v>
      </c>
      <c r="J351" s="179">
        <v>0</v>
      </c>
      <c r="K351" s="179">
        <v>50715.25</v>
      </c>
      <c r="L351" s="179">
        <f t="shared" si="2"/>
        <v>6479.6</v>
      </c>
    </row>
    <row r="352" spans="1:12" ht="9.75" customHeight="1" x14ac:dyDescent="0.25">
      <c r="A352" s="184" t="s">
        <v>936</v>
      </c>
      <c r="B352" s="205" t="s">
        <v>372</v>
      </c>
      <c r="C352" s="206"/>
      <c r="D352" s="206"/>
      <c r="E352" s="206"/>
      <c r="F352" s="206"/>
      <c r="G352" s="185" t="s">
        <v>937</v>
      </c>
      <c r="H352" s="187">
        <v>685</v>
      </c>
      <c r="I352" s="187">
        <v>0</v>
      </c>
      <c r="J352" s="187">
        <v>0</v>
      </c>
      <c r="K352" s="187">
        <v>685</v>
      </c>
      <c r="L352" s="187"/>
    </row>
    <row r="353" spans="1:12" ht="9.75" customHeight="1" x14ac:dyDescent="0.25">
      <c r="A353" s="184" t="s">
        <v>938</v>
      </c>
      <c r="B353" s="205" t="s">
        <v>372</v>
      </c>
      <c r="C353" s="206"/>
      <c r="D353" s="206"/>
      <c r="E353" s="206"/>
      <c r="F353" s="206"/>
      <c r="G353" s="185" t="s">
        <v>939</v>
      </c>
      <c r="H353" s="187">
        <v>43550.65</v>
      </c>
      <c r="I353" s="187">
        <v>6479.6</v>
      </c>
      <c r="J353" s="187">
        <v>0</v>
      </c>
      <c r="K353" s="187">
        <v>50030.25</v>
      </c>
      <c r="L353" s="187">
        <f t="shared" si="2"/>
        <v>6479.6</v>
      </c>
    </row>
    <row r="354" spans="1:12" ht="9.75" customHeight="1" x14ac:dyDescent="0.25">
      <c r="A354" s="189" t="s">
        <v>372</v>
      </c>
      <c r="B354" s="205" t="s">
        <v>372</v>
      </c>
      <c r="C354" s="206"/>
      <c r="D354" s="206"/>
      <c r="E354" s="206"/>
      <c r="F354" s="206"/>
      <c r="G354" s="190" t="s">
        <v>372</v>
      </c>
      <c r="H354" s="192"/>
      <c r="I354" s="192"/>
      <c r="J354" s="192"/>
      <c r="K354" s="192"/>
      <c r="L354" s="192"/>
    </row>
    <row r="355" spans="1:12" ht="9.75" customHeight="1" x14ac:dyDescent="0.25">
      <c r="A355" s="176" t="s">
        <v>940</v>
      </c>
      <c r="B355" s="205" t="s">
        <v>372</v>
      </c>
      <c r="C355" s="206"/>
      <c r="D355" s="206"/>
      <c r="E355" s="206"/>
      <c r="F355" s="177" t="s">
        <v>941</v>
      </c>
      <c r="G355" s="178"/>
      <c r="H355" s="179">
        <v>37742.58</v>
      </c>
      <c r="I355" s="179">
        <v>3709.63</v>
      </c>
      <c r="J355" s="179">
        <v>0</v>
      </c>
      <c r="K355" s="179">
        <v>41452.21</v>
      </c>
      <c r="L355" s="179">
        <f t="shared" si="2"/>
        <v>3709.63</v>
      </c>
    </row>
    <row r="356" spans="1:12" ht="9.75" customHeight="1" x14ac:dyDescent="0.25">
      <c r="A356" s="184" t="s">
        <v>942</v>
      </c>
      <c r="B356" s="205" t="s">
        <v>372</v>
      </c>
      <c r="C356" s="206"/>
      <c r="D356" s="206"/>
      <c r="E356" s="206"/>
      <c r="F356" s="206"/>
      <c r="G356" s="185" t="s">
        <v>943</v>
      </c>
      <c r="H356" s="187">
        <v>37742.58</v>
      </c>
      <c r="I356" s="187">
        <v>3709.63</v>
      </c>
      <c r="J356" s="187">
        <v>0</v>
      </c>
      <c r="K356" s="187">
        <v>41452.21</v>
      </c>
      <c r="L356" s="187">
        <f t="shared" si="2"/>
        <v>3709.63</v>
      </c>
    </row>
    <row r="357" spans="1:12" ht="9.75" customHeight="1" x14ac:dyDescent="0.25">
      <c r="A357" s="189" t="s">
        <v>372</v>
      </c>
      <c r="B357" s="205" t="s">
        <v>372</v>
      </c>
      <c r="C357" s="206"/>
      <c r="D357" s="206"/>
      <c r="E357" s="206"/>
      <c r="F357" s="206"/>
      <c r="G357" s="190" t="s">
        <v>372</v>
      </c>
      <c r="H357" s="192"/>
      <c r="I357" s="192"/>
      <c r="J357" s="192"/>
      <c r="K357" s="192"/>
      <c r="L357" s="192"/>
    </row>
    <row r="358" spans="1:12" ht="9.75" customHeight="1" x14ac:dyDescent="0.25">
      <c r="A358" s="176" t="s">
        <v>944</v>
      </c>
      <c r="B358" s="205" t="s">
        <v>372</v>
      </c>
      <c r="C358" s="206"/>
      <c r="D358" s="206"/>
      <c r="E358" s="206"/>
      <c r="F358" s="177" t="s">
        <v>899</v>
      </c>
      <c r="G358" s="178"/>
      <c r="H358" s="179">
        <v>47595</v>
      </c>
      <c r="I358" s="179">
        <v>8004.44</v>
      </c>
      <c r="J358" s="179">
        <v>0</v>
      </c>
      <c r="K358" s="179">
        <v>55599.44</v>
      </c>
      <c r="L358" s="179">
        <f t="shared" si="2"/>
        <v>8004.44</v>
      </c>
    </row>
    <row r="359" spans="1:12" ht="9.75" customHeight="1" x14ac:dyDescent="0.25">
      <c r="A359" s="184" t="s">
        <v>945</v>
      </c>
      <c r="B359" s="205" t="s">
        <v>372</v>
      </c>
      <c r="C359" s="206"/>
      <c r="D359" s="206"/>
      <c r="E359" s="206"/>
      <c r="F359" s="206"/>
      <c r="G359" s="185" t="s">
        <v>946</v>
      </c>
      <c r="H359" s="187">
        <v>46000</v>
      </c>
      <c r="I359" s="187">
        <v>2160</v>
      </c>
      <c r="J359" s="187">
        <v>0</v>
      </c>
      <c r="K359" s="187">
        <v>48160</v>
      </c>
      <c r="L359" s="187">
        <f t="shared" si="2"/>
        <v>2160</v>
      </c>
    </row>
    <row r="360" spans="1:12" ht="9.75" customHeight="1" x14ac:dyDescent="0.25">
      <c r="A360" s="184" t="s">
        <v>947</v>
      </c>
      <c r="B360" s="205" t="s">
        <v>372</v>
      </c>
      <c r="C360" s="206"/>
      <c r="D360" s="206"/>
      <c r="E360" s="206"/>
      <c r="F360" s="206"/>
      <c r="G360" s="185" t="s">
        <v>903</v>
      </c>
      <c r="H360" s="187">
        <v>1595</v>
      </c>
      <c r="I360" s="187">
        <v>5844.44</v>
      </c>
      <c r="J360" s="187">
        <v>0</v>
      </c>
      <c r="K360" s="187">
        <v>7439.44</v>
      </c>
      <c r="L360" s="187">
        <f t="shared" si="2"/>
        <v>5844.44</v>
      </c>
    </row>
    <row r="361" spans="1:12" ht="9.75" customHeight="1" x14ac:dyDescent="0.25">
      <c r="A361" s="189" t="s">
        <v>372</v>
      </c>
      <c r="B361" s="205" t="s">
        <v>372</v>
      </c>
      <c r="C361" s="206"/>
      <c r="D361" s="206"/>
      <c r="E361" s="206"/>
      <c r="F361" s="206"/>
      <c r="G361" s="190" t="s">
        <v>372</v>
      </c>
      <c r="H361" s="192"/>
      <c r="I361" s="192"/>
      <c r="J361" s="192"/>
      <c r="K361" s="192"/>
      <c r="L361" s="192"/>
    </row>
    <row r="362" spans="1:12" ht="9.75" customHeight="1" x14ac:dyDescent="0.25">
      <c r="A362" s="176" t="s">
        <v>948</v>
      </c>
      <c r="B362" s="204" t="s">
        <v>372</v>
      </c>
      <c r="C362" s="177" t="s">
        <v>949</v>
      </c>
      <c r="D362" s="178"/>
      <c r="E362" s="178"/>
      <c r="F362" s="178"/>
      <c r="G362" s="178"/>
      <c r="H362" s="179">
        <v>48750</v>
      </c>
      <c r="I362" s="179">
        <v>0</v>
      </c>
      <c r="J362" s="179">
        <v>0</v>
      </c>
      <c r="K362" s="179">
        <v>48750</v>
      </c>
      <c r="L362" s="179">
        <f t="shared" si="2"/>
        <v>0</v>
      </c>
    </row>
    <row r="363" spans="1:12" ht="9.75" customHeight="1" x14ac:dyDescent="0.25">
      <c r="A363" s="176" t="s">
        <v>950</v>
      </c>
      <c r="B363" s="205" t="s">
        <v>372</v>
      </c>
      <c r="C363" s="206"/>
      <c r="D363" s="177" t="s">
        <v>949</v>
      </c>
      <c r="E363" s="178"/>
      <c r="F363" s="178"/>
      <c r="G363" s="178"/>
      <c r="H363" s="179">
        <v>48750</v>
      </c>
      <c r="I363" s="179">
        <v>0</v>
      </c>
      <c r="J363" s="179">
        <v>0</v>
      </c>
      <c r="K363" s="179">
        <v>48750</v>
      </c>
      <c r="L363" s="179">
        <f t="shared" si="2"/>
        <v>0</v>
      </c>
    </row>
    <row r="364" spans="1:12" ht="9.75" customHeight="1" x14ac:dyDescent="0.25">
      <c r="A364" s="176" t="s">
        <v>951</v>
      </c>
      <c r="B364" s="205" t="s">
        <v>372</v>
      </c>
      <c r="C364" s="206"/>
      <c r="D364" s="206"/>
      <c r="E364" s="177" t="s">
        <v>949</v>
      </c>
      <c r="F364" s="178"/>
      <c r="G364" s="178"/>
      <c r="H364" s="179">
        <v>48750</v>
      </c>
      <c r="I364" s="179">
        <v>0</v>
      </c>
      <c r="J364" s="179">
        <v>0</v>
      </c>
      <c r="K364" s="179">
        <v>48750</v>
      </c>
      <c r="L364" s="179">
        <f t="shared" si="2"/>
        <v>0</v>
      </c>
    </row>
    <row r="365" spans="1:12" ht="9.75" customHeight="1" x14ac:dyDescent="0.25">
      <c r="A365" s="176" t="s">
        <v>952</v>
      </c>
      <c r="B365" s="205" t="s">
        <v>372</v>
      </c>
      <c r="C365" s="206"/>
      <c r="D365" s="206"/>
      <c r="E365" s="206"/>
      <c r="F365" s="177" t="s">
        <v>953</v>
      </c>
      <c r="G365" s="178"/>
      <c r="H365" s="179">
        <v>48750</v>
      </c>
      <c r="I365" s="179">
        <v>0</v>
      </c>
      <c r="J365" s="179">
        <v>0</v>
      </c>
      <c r="K365" s="179">
        <v>48750</v>
      </c>
      <c r="L365" s="179">
        <f t="shared" si="2"/>
        <v>0</v>
      </c>
    </row>
    <row r="366" spans="1:12" ht="9.75" customHeight="1" x14ac:dyDescent="0.25">
      <c r="A366" s="184" t="s">
        <v>954</v>
      </c>
      <c r="B366" s="205" t="s">
        <v>372</v>
      </c>
      <c r="C366" s="206"/>
      <c r="D366" s="206"/>
      <c r="E366" s="206"/>
      <c r="F366" s="206"/>
      <c r="G366" s="185" t="s">
        <v>955</v>
      </c>
      <c r="H366" s="187">
        <v>48750</v>
      </c>
      <c r="I366" s="187">
        <v>0</v>
      </c>
      <c r="J366" s="187">
        <v>0</v>
      </c>
      <c r="K366" s="187">
        <v>48750</v>
      </c>
      <c r="L366" s="187">
        <f t="shared" si="2"/>
        <v>0</v>
      </c>
    </row>
    <row r="367" spans="1:12" ht="9.75" customHeight="1" x14ac:dyDescent="0.25">
      <c r="A367" s="189" t="s">
        <v>372</v>
      </c>
      <c r="B367" s="205" t="s">
        <v>372</v>
      </c>
      <c r="C367" s="206"/>
      <c r="D367" s="206"/>
      <c r="E367" s="206"/>
      <c r="F367" s="206"/>
      <c r="G367" s="190" t="s">
        <v>372</v>
      </c>
      <c r="H367" s="192"/>
      <c r="I367" s="192"/>
      <c r="J367" s="192"/>
      <c r="K367" s="192"/>
      <c r="L367" s="192"/>
    </row>
    <row r="368" spans="1:12" ht="9.75" customHeight="1" x14ac:dyDescent="0.25">
      <c r="A368" s="176" t="s">
        <v>956</v>
      </c>
      <c r="B368" s="204" t="s">
        <v>372</v>
      </c>
      <c r="C368" s="177" t="s">
        <v>957</v>
      </c>
      <c r="D368" s="178"/>
      <c r="E368" s="178"/>
      <c r="F368" s="178"/>
      <c r="G368" s="178"/>
      <c r="H368" s="179">
        <v>284054.37</v>
      </c>
      <c r="I368" s="179">
        <v>45464.81</v>
      </c>
      <c r="J368" s="179">
        <v>0</v>
      </c>
      <c r="K368" s="179">
        <v>329519.18</v>
      </c>
      <c r="L368" s="179">
        <f t="shared" si="2"/>
        <v>45464.81</v>
      </c>
    </row>
    <row r="369" spans="1:12" ht="9.75" customHeight="1" x14ac:dyDescent="0.25">
      <c r="A369" s="176" t="s">
        <v>958</v>
      </c>
      <c r="B369" s="205" t="s">
        <v>372</v>
      </c>
      <c r="C369" s="206"/>
      <c r="D369" s="177" t="s">
        <v>957</v>
      </c>
      <c r="E369" s="178"/>
      <c r="F369" s="178"/>
      <c r="G369" s="178"/>
      <c r="H369" s="179">
        <v>284054.37</v>
      </c>
      <c r="I369" s="179">
        <v>45464.81</v>
      </c>
      <c r="J369" s="179">
        <v>0</v>
      </c>
      <c r="K369" s="179">
        <v>329519.18</v>
      </c>
      <c r="L369" s="179">
        <f t="shared" si="2"/>
        <v>45464.81</v>
      </c>
    </row>
    <row r="370" spans="1:12" ht="9.75" customHeight="1" x14ac:dyDescent="0.25">
      <c r="A370" s="176" t="s">
        <v>959</v>
      </c>
      <c r="B370" s="205" t="s">
        <v>372</v>
      </c>
      <c r="C370" s="206"/>
      <c r="D370" s="206"/>
      <c r="E370" s="177" t="s">
        <v>957</v>
      </c>
      <c r="F370" s="178"/>
      <c r="G370" s="178"/>
      <c r="H370" s="179">
        <v>284054.37</v>
      </c>
      <c r="I370" s="179">
        <v>45464.81</v>
      </c>
      <c r="J370" s="179">
        <v>0</v>
      </c>
      <c r="K370" s="179">
        <v>329519.18</v>
      </c>
      <c r="L370" s="179">
        <f t="shared" si="2"/>
        <v>45464.81</v>
      </c>
    </row>
    <row r="371" spans="1:12" ht="9.75" customHeight="1" x14ac:dyDescent="0.25">
      <c r="A371" s="176" t="s">
        <v>960</v>
      </c>
      <c r="B371" s="205" t="s">
        <v>372</v>
      </c>
      <c r="C371" s="206"/>
      <c r="D371" s="206"/>
      <c r="E371" s="206"/>
      <c r="F371" s="177" t="s">
        <v>953</v>
      </c>
      <c r="G371" s="178"/>
      <c r="H371" s="179">
        <v>30972.95</v>
      </c>
      <c r="I371" s="179">
        <v>4093.46</v>
      </c>
      <c r="J371" s="179">
        <v>0</v>
      </c>
      <c r="K371" s="179">
        <v>35066.410000000003</v>
      </c>
      <c r="L371" s="179">
        <f t="shared" si="2"/>
        <v>4093.46</v>
      </c>
    </row>
    <row r="372" spans="1:12" ht="9.75" customHeight="1" x14ac:dyDescent="0.25">
      <c r="A372" s="184" t="s">
        <v>961</v>
      </c>
      <c r="B372" s="205" t="s">
        <v>372</v>
      </c>
      <c r="C372" s="206"/>
      <c r="D372" s="206"/>
      <c r="E372" s="206"/>
      <c r="F372" s="206"/>
      <c r="G372" s="185" t="s">
        <v>897</v>
      </c>
      <c r="H372" s="187">
        <v>1412.94</v>
      </c>
      <c r="I372" s="187">
        <v>2653.46</v>
      </c>
      <c r="J372" s="187">
        <v>0</v>
      </c>
      <c r="K372" s="187">
        <v>4066.4</v>
      </c>
      <c r="L372" s="187">
        <f t="shared" si="2"/>
        <v>2653.46</v>
      </c>
    </row>
    <row r="373" spans="1:12" ht="9.75" customHeight="1" x14ac:dyDescent="0.25">
      <c r="A373" s="184" t="s">
        <v>962</v>
      </c>
      <c r="B373" s="205" t="s">
        <v>372</v>
      </c>
      <c r="C373" s="206"/>
      <c r="D373" s="206"/>
      <c r="E373" s="206"/>
      <c r="F373" s="206"/>
      <c r="G373" s="185" t="s">
        <v>963</v>
      </c>
      <c r="H373" s="187">
        <v>29560.01</v>
      </c>
      <c r="I373" s="187">
        <v>1440</v>
      </c>
      <c r="J373" s="187">
        <v>0</v>
      </c>
      <c r="K373" s="187">
        <v>31000.01</v>
      </c>
      <c r="L373" s="187">
        <f t="shared" si="2"/>
        <v>1440</v>
      </c>
    </row>
    <row r="374" spans="1:12" ht="9.75" customHeight="1" x14ac:dyDescent="0.25">
      <c r="A374" s="189" t="s">
        <v>372</v>
      </c>
      <c r="B374" s="205" t="s">
        <v>372</v>
      </c>
      <c r="C374" s="206"/>
      <c r="D374" s="206"/>
      <c r="E374" s="206"/>
      <c r="F374" s="206"/>
      <c r="G374" s="190" t="s">
        <v>372</v>
      </c>
      <c r="H374" s="192"/>
      <c r="I374" s="192"/>
      <c r="J374" s="192"/>
      <c r="K374" s="192"/>
      <c r="L374" s="192"/>
    </row>
    <row r="375" spans="1:12" ht="9.75" customHeight="1" x14ac:dyDescent="0.25">
      <c r="A375" s="176" t="s">
        <v>964</v>
      </c>
      <c r="B375" s="205" t="s">
        <v>372</v>
      </c>
      <c r="C375" s="206"/>
      <c r="D375" s="206"/>
      <c r="E375" s="206"/>
      <c r="F375" s="177" t="s">
        <v>965</v>
      </c>
      <c r="G375" s="178"/>
      <c r="H375" s="179">
        <v>253081.42</v>
      </c>
      <c r="I375" s="179">
        <v>41371.35</v>
      </c>
      <c r="J375" s="179">
        <v>0</v>
      </c>
      <c r="K375" s="179">
        <v>294452.77</v>
      </c>
      <c r="L375" s="179">
        <f t="shared" si="2"/>
        <v>41371.35</v>
      </c>
    </row>
    <row r="376" spans="1:12" ht="9.75" customHeight="1" x14ac:dyDescent="0.25">
      <c r="A376" s="184" t="s">
        <v>966</v>
      </c>
      <c r="B376" s="205" t="s">
        <v>372</v>
      </c>
      <c r="C376" s="206"/>
      <c r="D376" s="206"/>
      <c r="E376" s="206"/>
      <c r="F376" s="206"/>
      <c r="G376" s="185" t="s">
        <v>967</v>
      </c>
      <c r="H376" s="187">
        <v>233607.26</v>
      </c>
      <c r="I376" s="187">
        <v>35400.559999999998</v>
      </c>
      <c r="J376" s="187">
        <v>0</v>
      </c>
      <c r="K376" s="187">
        <v>269007.82</v>
      </c>
      <c r="L376" s="187">
        <f t="shared" si="2"/>
        <v>35400.559999999998</v>
      </c>
    </row>
    <row r="377" spans="1:12" ht="9.75" customHeight="1" x14ac:dyDescent="0.25">
      <c r="A377" s="184" t="s">
        <v>968</v>
      </c>
      <c r="B377" s="205" t="s">
        <v>372</v>
      </c>
      <c r="C377" s="206"/>
      <c r="D377" s="206"/>
      <c r="E377" s="206"/>
      <c r="F377" s="206"/>
      <c r="G377" s="185" t="s">
        <v>969</v>
      </c>
      <c r="H377" s="187">
        <v>19474.16</v>
      </c>
      <c r="I377" s="187">
        <v>5970.79</v>
      </c>
      <c r="J377" s="187">
        <v>0</v>
      </c>
      <c r="K377" s="187">
        <v>25444.95</v>
      </c>
      <c r="L377" s="187">
        <f t="shared" si="2"/>
        <v>5970.79</v>
      </c>
    </row>
    <row r="378" spans="1:12" ht="9.75" customHeight="1" x14ac:dyDescent="0.25">
      <c r="A378" s="189" t="s">
        <v>372</v>
      </c>
      <c r="B378" s="205" t="s">
        <v>372</v>
      </c>
      <c r="C378" s="206"/>
      <c r="D378" s="206"/>
      <c r="E378" s="206"/>
      <c r="F378" s="206"/>
      <c r="G378" s="190" t="s">
        <v>372</v>
      </c>
      <c r="H378" s="192"/>
      <c r="I378" s="192"/>
      <c r="J378" s="192"/>
      <c r="K378" s="192"/>
      <c r="L378" s="192"/>
    </row>
    <row r="379" spans="1:12" ht="9.75" customHeight="1" x14ac:dyDescent="0.25">
      <c r="A379" s="176" t="s">
        <v>970</v>
      </c>
      <c r="B379" s="204" t="s">
        <v>372</v>
      </c>
      <c r="C379" s="177" t="s">
        <v>971</v>
      </c>
      <c r="D379" s="178"/>
      <c r="E379" s="178"/>
      <c r="F379" s="178"/>
      <c r="G379" s="178"/>
      <c r="H379" s="179">
        <v>1330</v>
      </c>
      <c r="I379" s="179">
        <v>0</v>
      </c>
      <c r="J379" s="179">
        <v>0</v>
      </c>
      <c r="K379" s="179">
        <v>1330</v>
      </c>
      <c r="L379" s="179">
        <f t="shared" si="2"/>
        <v>0</v>
      </c>
    </row>
    <row r="380" spans="1:12" ht="9.75" customHeight="1" x14ac:dyDescent="0.25">
      <c r="A380" s="176" t="s">
        <v>972</v>
      </c>
      <c r="B380" s="205" t="s">
        <v>372</v>
      </c>
      <c r="C380" s="206"/>
      <c r="D380" s="177" t="s">
        <v>973</v>
      </c>
      <c r="E380" s="178"/>
      <c r="F380" s="178"/>
      <c r="G380" s="178"/>
      <c r="H380" s="179">
        <v>1330</v>
      </c>
      <c r="I380" s="179">
        <v>0</v>
      </c>
      <c r="J380" s="179">
        <v>0</v>
      </c>
      <c r="K380" s="179">
        <v>1330</v>
      </c>
      <c r="L380" s="179">
        <f t="shared" si="2"/>
        <v>0</v>
      </c>
    </row>
    <row r="381" spans="1:12" ht="9.75" customHeight="1" x14ac:dyDescent="0.25">
      <c r="A381" s="176" t="s">
        <v>974</v>
      </c>
      <c r="B381" s="205" t="s">
        <v>372</v>
      </c>
      <c r="C381" s="206"/>
      <c r="D381" s="206"/>
      <c r="E381" s="177" t="s">
        <v>973</v>
      </c>
      <c r="F381" s="178"/>
      <c r="G381" s="178"/>
      <c r="H381" s="179">
        <v>1330</v>
      </c>
      <c r="I381" s="179">
        <v>0</v>
      </c>
      <c r="J381" s="179">
        <v>0</v>
      </c>
      <c r="K381" s="179">
        <v>1330</v>
      </c>
      <c r="L381" s="179">
        <f t="shared" si="2"/>
        <v>0</v>
      </c>
    </row>
    <row r="382" spans="1:12" ht="9.75" customHeight="1" x14ac:dyDescent="0.25">
      <c r="A382" s="176" t="s">
        <v>975</v>
      </c>
      <c r="B382" s="205" t="s">
        <v>372</v>
      </c>
      <c r="C382" s="206"/>
      <c r="D382" s="206"/>
      <c r="E382" s="206"/>
      <c r="F382" s="177" t="s">
        <v>976</v>
      </c>
      <c r="G382" s="178"/>
      <c r="H382" s="179">
        <v>1330</v>
      </c>
      <c r="I382" s="179">
        <v>0</v>
      </c>
      <c r="J382" s="179">
        <v>0</v>
      </c>
      <c r="K382" s="179">
        <v>1330</v>
      </c>
      <c r="L382" s="179">
        <f t="shared" si="2"/>
        <v>0</v>
      </c>
    </row>
    <row r="383" spans="1:12" ht="9.75" customHeight="1" x14ac:dyDescent="0.25">
      <c r="A383" s="184" t="s">
        <v>977</v>
      </c>
      <c r="B383" s="205" t="s">
        <v>372</v>
      </c>
      <c r="C383" s="206"/>
      <c r="D383" s="206"/>
      <c r="E383" s="206"/>
      <c r="F383" s="206"/>
      <c r="G383" s="185" t="s">
        <v>978</v>
      </c>
      <c r="H383" s="187">
        <v>1330</v>
      </c>
      <c r="I383" s="187">
        <v>0</v>
      </c>
      <c r="J383" s="187">
        <v>0</v>
      </c>
      <c r="K383" s="187">
        <v>1330</v>
      </c>
      <c r="L383" s="187">
        <f t="shared" si="2"/>
        <v>0</v>
      </c>
    </row>
    <row r="384" spans="1:12" ht="9.75" customHeight="1" x14ac:dyDescent="0.25">
      <c r="A384" s="189" t="s">
        <v>372</v>
      </c>
      <c r="B384" s="205" t="s">
        <v>372</v>
      </c>
      <c r="C384" s="206"/>
      <c r="D384" s="206"/>
      <c r="E384" s="206"/>
      <c r="F384" s="206"/>
      <c r="G384" s="190" t="s">
        <v>372</v>
      </c>
      <c r="H384" s="192"/>
      <c r="I384" s="192"/>
      <c r="J384" s="192"/>
      <c r="K384" s="192"/>
      <c r="L384" s="192"/>
    </row>
    <row r="385" spans="1:12" ht="9.75" customHeight="1" x14ac:dyDescent="0.25">
      <c r="A385" s="176" t="s">
        <v>979</v>
      </c>
      <c r="B385" s="204" t="s">
        <v>372</v>
      </c>
      <c r="C385" s="177" t="s">
        <v>980</v>
      </c>
      <c r="D385" s="178"/>
      <c r="E385" s="178"/>
      <c r="F385" s="178"/>
      <c r="G385" s="178"/>
      <c r="H385" s="179">
        <v>37208</v>
      </c>
      <c r="I385" s="179">
        <v>3268</v>
      </c>
      <c r="J385" s="179">
        <v>0</v>
      </c>
      <c r="K385" s="179">
        <v>40476</v>
      </c>
      <c r="L385" s="179">
        <f t="shared" si="2"/>
        <v>3268</v>
      </c>
    </row>
    <row r="386" spans="1:12" ht="9.75" customHeight="1" x14ac:dyDescent="0.25">
      <c r="A386" s="176" t="s">
        <v>981</v>
      </c>
      <c r="B386" s="205" t="s">
        <v>372</v>
      </c>
      <c r="C386" s="206"/>
      <c r="D386" s="177" t="s">
        <v>980</v>
      </c>
      <c r="E386" s="178"/>
      <c r="F386" s="178"/>
      <c r="G386" s="178"/>
      <c r="H386" s="179">
        <v>37208</v>
      </c>
      <c r="I386" s="179">
        <v>3268</v>
      </c>
      <c r="J386" s="179">
        <v>0</v>
      </c>
      <c r="K386" s="179">
        <v>40476</v>
      </c>
      <c r="L386" s="179">
        <f t="shared" si="2"/>
        <v>3268</v>
      </c>
    </row>
    <row r="387" spans="1:12" ht="9.75" customHeight="1" x14ac:dyDescent="0.25">
      <c r="A387" s="176" t="s">
        <v>982</v>
      </c>
      <c r="B387" s="205" t="s">
        <v>372</v>
      </c>
      <c r="C387" s="206"/>
      <c r="D387" s="206"/>
      <c r="E387" s="177" t="s">
        <v>980</v>
      </c>
      <c r="F387" s="178"/>
      <c r="G387" s="178"/>
      <c r="H387" s="179">
        <v>37208</v>
      </c>
      <c r="I387" s="179">
        <v>3268</v>
      </c>
      <c r="J387" s="179">
        <v>0</v>
      </c>
      <c r="K387" s="179">
        <v>40476</v>
      </c>
      <c r="L387" s="179">
        <f t="shared" si="2"/>
        <v>3268</v>
      </c>
    </row>
    <row r="388" spans="1:12" ht="9.75" customHeight="1" x14ac:dyDescent="0.25">
      <c r="A388" s="176" t="s">
        <v>983</v>
      </c>
      <c r="B388" s="205" t="s">
        <v>372</v>
      </c>
      <c r="C388" s="206"/>
      <c r="D388" s="206"/>
      <c r="E388" s="206"/>
      <c r="F388" s="177" t="s">
        <v>984</v>
      </c>
      <c r="G388" s="178"/>
      <c r="H388" s="179">
        <v>21538</v>
      </c>
      <c r="I388" s="179">
        <v>2468</v>
      </c>
      <c r="J388" s="179">
        <v>0</v>
      </c>
      <c r="K388" s="179">
        <v>24006</v>
      </c>
      <c r="L388" s="179">
        <f t="shared" si="2"/>
        <v>2468</v>
      </c>
    </row>
    <row r="389" spans="1:12" ht="9.75" customHeight="1" x14ac:dyDescent="0.25">
      <c r="A389" s="184" t="s">
        <v>985</v>
      </c>
      <c r="B389" s="205" t="s">
        <v>372</v>
      </c>
      <c r="C389" s="206"/>
      <c r="D389" s="206"/>
      <c r="E389" s="206"/>
      <c r="F389" s="206"/>
      <c r="G389" s="185" t="s">
        <v>986</v>
      </c>
      <c r="H389" s="187">
        <v>21538</v>
      </c>
      <c r="I389" s="187">
        <v>2468</v>
      </c>
      <c r="J389" s="187">
        <v>0</v>
      </c>
      <c r="K389" s="187">
        <v>24006</v>
      </c>
      <c r="L389" s="187">
        <f t="shared" si="2"/>
        <v>2468</v>
      </c>
    </row>
    <row r="390" spans="1:12" ht="9.75" customHeight="1" x14ac:dyDescent="0.25">
      <c r="A390" s="189" t="s">
        <v>372</v>
      </c>
      <c r="B390" s="205" t="s">
        <v>372</v>
      </c>
      <c r="C390" s="206"/>
      <c r="D390" s="206"/>
      <c r="E390" s="206"/>
      <c r="F390" s="206"/>
      <c r="G390" s="190" t="s">
        <v>372</v>
      </c>
      <c r="H390" s="192"/>
      <c r="I390" s="192"/>
      <c r="J390" s="192"/>
      <c r="K390" s="192"/>
      <c r="L390" s="192"/>
    </row>
    <row r="391" spans="1:12" ht="9.75" customHeight="1" x14ac:dyDescent="0.25">
      <c r="A391" s="176" t="s">
        <v>987</v>
      </c>
      <c r="B391" s="205" t="s">
        <v>372</v>
      </c>
      <c r="C391" s="206"/>
      <c r="D391" s="206"/>
      <c r="E391" s="206"/>
      <c r="F391" s="177" t="s">
        <v>988</v>
      </c>
      <c r="G391" s="178"/>
      <c r="H391" s="179">
        <v>170</v>
      </c>
      <c r="I391" s="179">
        <v>0</v>
      </c>
      <c r="J391" s="179">
        <v>0</v>
      </c>
      <c r="K391" s="179">
        <v>170</v>
      </c>
      <c r="L391" s="179">
        <f t="shared" si="2"/>
        <v>0</v>
      </c>
    </row>
    <row r="392" spans="1:12" ht="9.75" customHeight="1" x14ac:dyDescent="0.25">
      <c r="A392" s="184" t="s">
        <v>989</v>
      </c>
      <c r="B392" s="205" t="s">
        <v>372</v>
      </c>
      <c r="C392" s="206"/>
      <c r="D392" s="206"/>
      <c r="E392" s="206"/>
      <c r="F392" s="206"/>
      <c r="G392" s="185" t="s">
        <v>990</v>
      </c>
      <c r="H392" s="187">
        <v>170</v>
      </c>
      <c r="I392" s="187">
        <v>0</v>
      </c>
      <c r="J392" s="187">
        <v>0</v>
      </c>
      <c r="K392" s="187">
        <v>170</v>
      </c>
      <c r="L392" s="187">
        <f t="shared" si="2"/>
        <v>0</v>
      </c>
    </row>
    <row r="393" spans="1:12" ht="9.75" customHeight="1" x14ac:dyDescent="0.25">
      <c r="A393" s="189" t="s">
        <v>372</v>
      </c>
      <c r="B393" s="205" t="s">
        <v>372</v>
      </c>
      <c r="C393" s="206"/>
      <c r="D393" s="206"/>
      <c r="E393" s="206"/>
      <c r="F393" s="206"/>
      <c r="G393" s="190" t="s">
        <v>372</v>
      </c>
      <c r="H393" s="192"/>
      <c r="I393" s="192"/>
      <c r="J393" s="192"/>
      <c r="K393" s="192"/>
      <c r="L393" s="192"/>
    </row>
    <row r="394" spans="1:12" ht="9.75" customHeight="1" x14ac:dyDescent="0.25">
      <c r="A394" s="176" t="s">
        <v>991</v>
      </c>
      <c r="B394" s="205" t="s">
        <v>372</v>
      </c>
      <c r="C394" s="206"/>
      <c r="D394" s="206"/>
      <c r="E394" s="206"/>
      <c r="F394" s="177" t="s">
        <v>992</v>
      </c>
      <c r="G394" s="178"/>
      <c r="H394" s="179">
        <v>15500</v>
      </c>
      <c r="I394" s="179">
        <v>800</v>
      </c>
      <c r="J394" s="179">
        <v>0</v>
      </c>
      <c r="K394" s="179">
        <v>16300</v>
      </c>
      <c r="L394" s="179">
        <f t="shared" ref="L394:L425" si="3">I394-J394</f>
        <v>800</v>
      </c>
    </row>
    <row r="395" spans="1:12" ht="9.75" customHeight="1" x14ac:dyDescent="0.25">
      <c r="A395" s="184" t="s">
        <v>993</v>
      </c>
      <c r="B395" s="205" t="s">
        <v>372</v>
      </c>
      <c r="C395" s="206"/>
      <c r="D395" s="206"/>
      <c r="E395" s="206"/>
      <c r="F395" s="206"/>
      <c r="G395" s="185" t="s">
        <v>994</v>
      </c>
      <c r="H395" s="187">
        <v>15500</v>
      </c>
      <c r="I395" s="187">
        <v>800</v>
      </c>
      <c r="J395" s="187">
        <v>0</v>
      </c>
      <c r="K395" s="187">
        <v>16300</v>
      </c>
      <c r="L395" s="187">
        <f t="shared" si="3"/>
        <v>800</v>
      </c>
    </row>
    <row r="396" spans="1:12" ht="9.75" customHeight="1" x14ac:dyDescent="0.25">
      <c r="A396" s="189" t="s">
        <v>372</v>
      </c>
      <c r="B396" s="205" t="s">
        <v>372</v>
      </c>
      <c r="C396" s="206"/>
      <c r="D396" s="206"/>
      <c r="E396" s="206"/>
      <c r="F396" s="206"/>
      <c r="G396" s="190" t="s">
        <v>372</v>
      </c>
      <c r="H396" s="192"/>
      <c r="I396" s="192"/>
      <c r="J396" s="192"/>
      <c r="K396" s="192"/>
      <c r="L396" s="192"/>
    </row>
    <row r="397" spans="1:12" ht="9.75" customHeight="1" x14ac:dyDescent="0.25">
      <c r="A397" s="176" t="s">
        <v>995</v>
      </c>
      <c r="B397" s="204" t="s">
        <v>372</v>
      </c>
      <c r="C397" s="177" t="s">
        <v>996</v>
      </c>
      <c r="D397" s="178"/>
      <c r="E397" s="178"/>
      <c r="F397" s="178"/>
      <c r="G397" s="178"/>
      <c r="H397" s="179">
        <v>97776.01</v>
      </c>
      <c r="I397" s="179">
        <v>0</v>
      </c>
      <c r="J397" s="179">
        <v>0</v>
      </c>
      <c r="K397" s="179">
        <v>97776.01</v>
      </c>
      <c r="L397" s="179">
        <f t="shared" si="3"/>
        <v>0</v>
      </c>
    </row>
    <row r="398" spans="1:12" ht="9.75" customHeight="1" x14ac:dyDescent="0.25">
      <c r="A398" s="176" t="s">
        <v>997</v>
      </c>
      <c r="B398" s="205" t="s">
        <v>372</v>
      </c>
      <c r="C398" s="206"/>
      <c r="D398" s="177" t="s">
        <v>996</v>
      </c>
      <c r="E398" s="178"/>
      <c r="F398" s="178"/>
      <c r="G398" s="178"/>
      <c r="H398" s="179">
        <v>97776.01</v>
      </c>
      <c r="I398" s="179">
        <v>0</v>
      </c>
      <c r="J398" s="179">
        <v>0</v>
      </c>
      <c r="K398" s="179">
        <v>97776.01</v>
      </c>
      <c r="L398" s="179">
        <f t="shared" si="3"/>
        <v>0</v>
      </c>
    </row>
    <row r="399" spans="1:12" ht="9.75" customHeight="1" x14ac:dyDescent="0.25">
      <c r="A399" s="176" t="s">
        <v>998</v>
      </c>
      <c r="B399" s="205" t="s">
        <v>372</v>
      </c>
      <c r="C399" s="206"/>
      <c r="D399" s="206"/>
      <c r="E399" s="177" t="s">
        <v>996</v>
      </c>
      <c r="F399" s="178"/>
      <c r="G399" s="178"/>
      <c r="H399" s="179">
        <v>97776.01</v>
      </c>
      <c r="I399" s="179">
        <v>0</v>
      </c>
      <c r="J399" s="179">
        <v>0</v>
      </c>
      <c r="K399" s="179">
        <v>97776.01</v>
      </c>
      <c r="L399" s="179">
        <f t="shared" si="3"/>
        <v>0</v>
      </c>
    </row>
    <row r="400" spans="1:12" ht="9.75" customHeight="1" x14ac:dyDescent="0.25">
      <c r="A400" s="176" t="s">
        <v>999</v>
      </c>
      <c r="B400" s="205" t="s">
        <v>372</v>
      </c>
      <c r="C400" s="206"/>
      <c r="D400" s="206"/>
      <c r="E400" s="206"/>
      <c r="F400" s="177" t="s">
        <v>1000</v>
      </c>
      <c r="G400" s="178"/>
      <c r="H400" s="179">
        <v>91300</v>
      </c>
      <c r="I400" s="179">
        <v>0</v>
      </c>
      <c r="J400" s="179">
        <v>0</v>
      </c>
      <c r="K400" s="179">
        <v>91300</v>
      </c>
      <c r="L400" s="179">
        <f t="shared" si="3"/>
        <v>0</v>
      </c>
    </row>
    <row r="401" spans="1:12" ht="9.75" customHeight="1" x14ac:dyDescent="0.25">
      <c r="A401" s="184" t="s">
        <v>1001</v>
      </c>
      <c r="B401" s="205" t="s">
        <v>372</v>
      </c>
      <c r="C401" s="206"/>
      <c r="D401" s="206"/>
      <c r="E401" s="206"/>
      <c r="F401" s="206"/>
      <c r="G401" s="185" t="s">
        <v>1000</v>
      </c>
      <c r="H401" s="187">
        <v>91300</v>
      </c>
      <c r="I401" s="187">
        <v>0</v>
      </c>
      <c r="J401" s="187">
        <v>0</v>
      </c>
      <c r="K401" s="187">
        <v>91300</v>
      </c>
      <c r="L401" s="187">
        <f t="shared" si="3"/>
        <v>0</v>
      </c>
    </row>
    <row r="402" spans="1:12" ht="9.75" customHeight="1" x14ac:dyDescent="0.25">
      <c r="A402" s="189" t="s">
        <v>372</v>
      </c>
      <c r="B402" s="205" t="s">
        <v>372</v>
      </c>
      <c r="C402" s="206"/>
      <c r="D402" s="206"/>
      <c r="E402" s="206"/>
      <c r="F402" s="206"/>
      <c r="G402" s="190" t="s">
        <v>372</v>
      </c>
      <c r="H402" s="192"/>
      <c r="I402" s="192"/>
      <c r="J402" s="192"/>
      <c r="K402" s="192"/>
      <c r="L402" s="192"/>
    </row>
    <row r="403" spans="1:12" ht="9.75" customHeight="1" x14ac:dyDescent="0.25">
      <c r="A403" s="176" t="s">
        <v>1002</v>
      </c>
      <c r="B403" s="205" t="s">
        <v>372</v>
      </c>
      <c r="C403" s="206"/>
      <c r="D403" s="206"/>
      <c r="E403" s="206"/>
      <c r="F403" s="177" t="s">
        <v>1003</v>
      </c>
      <c r="G403" s="178"/>
      <c r="H403" s="179">
        <v>6476.01</v>
      </c>
      <c r="I403" s="179">
        <v>0</v>
      </c>
      <c r="J403" s="179">
        <v>0</v>
      </c>
      <c r="K403" s="179">
        <v>6476.01</v>
      </c>
      <c r="L403" s="179">
        <f t="shared" si="3"/>
        <v>0</v>
      </c>
    </row>
    <row r="404" spans="1:12" ht="9.75" customHeight="1" x14ac:dyDescent="0.25">
      <c r="A404" s="184" t="s">
        <v>1004</v>
      </c>
      <c r="B404" s="205" t="s">
        <v>372</v>
      </c>
      <c r="C404" s="206"/>
      <c r="D404" s="206"/>
      <c r="E404" s="206"/>
      <c r="F404" s="206"/>
      <c r="G404" s="185" t="s">
        <v>1003</v>
      </c>
      <c r="H404" s="187">
        <v>6476.01</v>
      </c>
      <c r="I404" s="187">
        <v>0</v>
      </c>
      <c r="J404" s="187">
        <v>0</v>
      </c>
      <c r="K404" s="187">
        <v>6476.01</v>
      </c>
      <c r="L404" s="187">
        <f t="shared" si="3"/>
        <v>0</v>
      </c>
    </row>
    <row r="405" spans="1:12" ht="9.75" customHeight="1" x14ac:dyDescent="0.25">
      <c r="A405" s="189" t="s">
        <v>372</v>
      </c>
      <c r="B405" s="205" t="s">
        <v>372</v>
      </c>
      <c r="C405" s="206"/>
      <c r="D405" s="206"/>
      <c r="E405" s="206"/>
      <c r="F405" s="206"/>
      <c r="G405" s="190" t="s">
        <v>372</v>
      </c>
      <c r="H405" s="192"/>
      <c r="I405" s="192"/>
      <c r="J405" s="192"/>
      <c r="K405" s="192"/>
      <c r="L405" s="192"/>
    </row>
    <row r="406" spans="1:12" ht="9.75" customHeight="1" x14ac:dyDescent="0.25">
      <c r="A406" s="176" t="s">
        <v>1005</v>
      </c>
      <c r="B406" s="204" t="s">
        <v>372</v>
      </c>
      <c r="C406" s="177" t="s">
        <v>1006</v>
      </c>
      <c r="D406" s="178"/>
      <c r="E406" s="178"/>
      <c r="F406" s="178"/>
      <c r="G406" s="178"/>
      <c r="H406" s="179">
        <v>1614743.96</v>
      </c>
      <c r="I406" s="179">
        <v>145022.63</v>
      </c>
      <c r="J406" s="179">
        <v>0</v>
      </c>
      <c r="K406" s="179">
        <v>1759766.59</v>
      </c>
      <c r="L406" s="179">
        <f t="shared" si="3"/>
        <v>145022.63</v>
      </c>
    </row>
    <row r="407" spans="1:12" ht="9.75" customHeight="1" x14ac:dyDescent="0.25">
      <c r="A407" s="176" t="s">
        <v>1007</v>
      </c>
      <c r="B407" s="205" t="s">
        <v>372</v>
      </c>
      <c r="C407" s="206"/>
      <c r="D407" s="177" t="s">
        <v>1006</v>
      </c>
      <c r="E407" s="178"/>
      <c r="F407" s="178"/>
      <c r="G407" s="178"/>
      <c r="H407" s="179">
        <v>1614743.96</v>
      </c>
      <c r="I407" s="179">
        <v>145022.63</v>
      </c>
      <c r="J407" s="179">
        <v>0</v>
      </c>
      <c r="K407" s="179">
        <v>1759766.59</v>
      </c>
      <c r="L407" s="179">
        <f t="shared" si="3"/>
        <v>145022.63</v>
      </c>
    </row>
    <row r="408" spans="1:12" ht="9.75" customHeight="1" x14ac:dyDescent="0.25">
      <c r="A408" s="176" t="s">
        <v>1008</v>
      </c>
      <c r="B408" s="205" t="s">
        <v>372</v>
      </c>
      <c r="C408" s="206"/>
      <c r="D408" s="206"/>
      <c r="E408" s="177" t="s">
        <v>1006</v>
      </c>
      <c r="F408" s="178"/>
      <c r="G408" s="178"/>
      <c r="H408" s="179">
        <v>1614743.96</v>
      </c>
      <c r="I408" s="179">
        <v>145022.63</v>
      </c>
      <c r="J408" s="179">
        <v>0</v>
      </c>
      <c r="K408" s="179">
        <v>1759766.59</v>
      </c>
      <c r="L408" s="179">
        <f t="shared" si="3"/>
        <v>145022.63</v>
      </c>
    </row>
    <row r="409" spans="1:12" ht="9.75" customHeight="1" x14ac:dyDescent="0.25">
      <c r="A409" s="176" t="s">
        <v>1009</v>
      </c>
      <c r="B409" s="205" t="s">
        <v>372</v>
      </c>
      <c r="C409" s="206"/>
      <c r="D409" s="206"/>
      <c r="E409" s="206"/>
      <c r="F409" s="177" t="s">
        <v>1006</v>
      </c>
      <c r="G409" s="178"/>
      <c r="H409" s="179">
        <v>1614743.96</v>
      </c>
      <c r="I409" s="179">
        <v>145022.63</v>
      </c>
      <c r="J409" s="179">
        <v>0</v>
      </c>
      <c r="K409" s="179">
        <v>1759766.59</v>
      </c>
      <c r="L409" s="179">
        <f t="shared" si="3"/>
        <v>145022.63</v>
      </c>
    </row>
    <row r="410" spans="1:12" ht="9.75" customHeight="1" x14ac:dyDescent="0.25">
      <c r="A410" s="184" t="s">
        <v>1010</v>
      </c>
      <c r="B410" s="205" t="s">
        <v>372</v>
      </c>
      <c r="C410" s="206"/>
      <c r="D410" s="206"/>
      <c r="E410" s="206"/>
      <c r="F410" s="206"/>
      <c r="G410" s="185" t="s">
        <v>1011</v>
      </c>
      <c r="H410" s="187">
        <v>1611277.04</v>
      </c>
      <c r="I410" s="187">
        <v>144680.49</v>
      </c>
      <c r="J410" s="187">
        <v>0</v>
      </c>
      <c r="K410" s="187">
        <v>1755957.53</v>
      </c>
      <c r="L410" s="187">
        <f t="shared" si="3"/>
        <v>144680.49</v>
      </c>
    </row>
    <row r="411" spans="1:12" ht="9.75" customHeight="1" x14ac:dyDescent="0.25">
      <c r="A411" s="184" t="s">
        <v>1012</v>
      </c>
      <c r="B411" s="205" t="s">
        <v>372</v>
      </c>
      <c r="C411" s="206"/>
      <c r="D411" s="206"/>
      <c r="E411" s="206"/>
      <c r="F411" s="206"/>
      <c r="G411" s="185" t="s">
        <v>1013</v>
      </c>
      <c r="H411" s="187">
        <v>3466.92</v>
      </c>
      <c r="I411" s="187">
        <v>342.14</v>
      </c>
      <c r="J411" s="187">
        <v>0</v>
      </c>
      <c r="K411" s="187">
        <v>3809.06</v>
      </c>
      <c r="L411" s="187">
        <f t="shared" si="3"/>
        <v>342.14</v>
      </c>
    </row>
    <row r="412" spans="1:12" ht="9.75" customHeight="1" x14ac:dyDescent="0.25">
      <c r="A412" s="189" t="s">
        <v>372</v>
      </c>
      <c r="B412" s="205" t="s">
        <v>372</v>
      </c>
      <c r="C412" s="206"/>
      <c r="D412" s="206"/>
      <c r="E412" s="206"/>
      <c r="F412" s="206"/>
      <c r="G412" s="190" t="s">
        <v>372</v>
      </c>
      <c r="H412" s="192"/>
      <c r="I412" s="192"/>
      <c r="J412" s="192"/>
      <c r="K412" s="192"/>
      <c r="L412" s="192"/>
    </row>
    <row r="413" spans="1:12" ht="9.75" customHeight="1" x14ac:dyDescent="0.25">
      <c r="A413" s="176" t="s">
        <v>1014</v>
      </c>
      <c r="B413" s="204" t="s">
        <v>372</v>
      </c>
      <c r="C413" s="177" t="s">
        <v>1015</v>
      </c>
      <c r="D413" s="178"/>
      <c r="E413" s="178"/>
      <c r="F413" s="178"/>
      <c r="G413" s="178"/>
      <c r="H413" s="179">
        <v>56643.360000000001</v>
      </c>
      <c r="I413" s="179">
        <v>311.43</v>
      </c>
      <c r="J413" s="179">
        <v>0</v>
      </c>
      <c r="K413" s="179">
        <v>56954.79</v>
      </c>
      <c r="L413" s="179">
        <f t="shared" si="3"/>
        <v>311.43</v>
      </c>
    </row>
    <row r="414" spans="1:12" ht="9.75" customHeight="1" x14ac:dyDescent="0.25">
      <c r="A414" s="176" t="s">
        <v>1016</v>
      </c>
      <c r="B414" s="205" t="s">
        <v>372</v>
      </c>
      <c r="C414" s="206"/>
      <c r="D414" s="177" t="s">
        <v>1015</v>
      </c>
      <c r="E414" s="178"/>
      <c r="F414" s="178"/>
      <c r="G414" s="178"/>
      <c r="H414" s="179">
        <v>56643.360000000001</v>
      </c>
      <c r="I414" s="179">
        <v>311.43</v>
      </c>
      <c r="J414" s="179">
        <v>0</v>
      </c>
      <c r="K414" s="179">
        <v>56954.79</v>
      </c>
      <c r="L414" s="179">
        <f t="shared" si="3"/>
        <v>311.43</v>
      </c>
    </row>
    <row r="415" spans="1:12" ht="9.75" customHeight="1" x14ac:dyDescent="0.25">
      <c r="A415" s="176" t="s">
        <v>1017</v>
      </c>
      <c r="B415" s="205" t="s">
        <v>372</v>
      </c>
      <c r="C415" s="206"/>
      <c r="D415" s="206"/>
      <c r="E415" s="177" t="s">
        <v>1015</v>
      </c>
      <c r="F415" s="178"/>
      <c r="G415" s="178"/>
      <c r="H415" s="179">
        <v>56643.360000000001</v>
      </c>
      <c r="I415" s="179">
        <v>311.43</v>
      </c>
      <c r="J415" s="179">
        <v>0</v>
      </c>
      <c r="K415" s="179">
        <v>56954.79</v>
      </c>
      <c r="L415" s="179">
        <f t="shared" si="3"/>
        <v>311.43</v>
      </c>
    </row>
    <row r="416" spans="1:12" ht="9.75" customHeight="1" x14ac:dyDescent="0.25">
      <c r="A416" s="176" t="s">
        <v>1018</v>
      </c>
      <c r="B416" s="205" t="s">
        <v>372</v>
      </c>
      <c r="C416" s="206"/>
      <c r="D416" s="206"/>
      <c r="E416" s="206"/>
      <c r="F416" s="177" t="s">
        <v>1015</v>
      </c>
      <c r="G416" s="178"/>
      <c r="H416" s="179">
        <v>56643.360000000001</v>
      </c>
      <c r="I416" s="179">
        <v>311.43</v>
      </c>
      <c r="J416" s="179">
        <v>0</v>
      </c>
      <c r="K416" s="179">
        <v>56954.79</v>
      </c>
      <c r="L416" s="179">
        <f t="shared" si="3"/>
        <v>311.43</v>
      </c>
    </row>
    <row r="417" spans="1:12" ht="9.75" customHeight="1" x14ac:dyDescent="0.25">
      <c r="A417" s="184" t="s">
        <v>1019</v>
      </c>
      <c r="B417" s="205" t="s">
        <v>372</v>
      </c>
      <c r="C417" s="206"/>
      <c r="D417" s="206"/>
      <c r="E417" s="206"/>
      <c r="F417" s="206"/>
      <c r="G417" s="185" t="s">
        <v>695</v>
      </c>
      <c r="H417" s="187">
        <v>56643.360000000001</v>
      </c>
      <c r="I417" s="187">
        <v>311.43</v>
      </c>
      <c r="J417" s="187">
        <v>0</v>
      </c>
      <c r="K417" s="187">
        <v>56954.79</v>
      </c>
      <c r="L417" s="187">
        <f t="shared" si="3"/>
        <v>311.43</v>
      </c>
    </row>
    <row r="418" spans="1:12" ht="9.75" customHeight="1" x14ac:dyDescent="0.25">
      <c r="A418" s="189" t="s">
        <v>372</v>
      </c>
      <c r="B418" s="205" t="s">
        <v>372</v>
      </c>
      <c r="C418" s="206"/>
      <c r="D418" s="206"/>
      <c r="E418" s="206"/>
      <c r="F418" s="206"/>
      <c r="G418" s="190" t="s">
        <v>372</v>
      </c>
      <c r="H418" s="192"/>
      <c r="I418" s="192"/>
      <c r="J418" s="192"/>
      <c r="K418" s="192"/>
      <c r="L418" s="192"/>
    </row>
    <row r="419" spans="1:12" ht="9.75" customHeight="1" x14ac:dyDescent="0.25">
      <c r="A419" s="176" t="s">
        <v>1026</v>
      </c>
      <c r="B419" s="204" t="s">
        <v>372</v>
      </c>
      <c r="C419" s="177" t="s">
        <v>1027</v>
      </c>
      <c r="D419" s="178"/>
      <c r="E419" s="178"/>
      <c r="F419" s="178"/>
      <c r="G419" s="178"/>
      <c r="H419" s="179">
        <v>2358958.5</v>
      </c>
      <c r="I419" s="179">
        <v>25405.89</v>
      </c>
      <c r="J419" s="179">
        <v>0</v>
      </c>
      <c r="K419" s="179">
        <v>2384364.39</v>
      </c>
      <c r="L419" s="179">
        <f t="shared" si="3"/>
        <v>25405.89</v>
      </c>
    </row>
    <row r="420" spans="1:12" ht="9.75" customHeight="1" x14ac:dyDescent="0.25">
      <c r="A420" s="176" t="s">
        <v>1028</v>
      </c>
      <c r="B420" s="205" t="s">
        <v>372</v>
      </c>
      <c r="C420" s="206"/>
      <c r="D420" s="177" t="s">
        <v>1027</v>
      </c>
      <c r="E420" s="178"/>
      <c r="F420" s="178"/>
      <c r="G420" s="178"/>
      <c r="H420" s="179">
        <v>2358958.5</v>
      </c>
      <c r="I420" s="179">
        <v>25405.89</v>
      </c>
      <c r="J420" s="179">
        <v>0</v>
      </c>
      <c r="K420" s="179">
        <v>2384364.39</v>
      </c>
      <c r="L420" s="179">
        <f t="shared" si="3"/>
        <v>25405.89</v>
      </c>
    </row>
    <row r="421" spans="1:12" ht="9.75" customHeight="1" x14ac:dyDescent="0.25">
      <c r="A421" s="176" t="s">
        <v>1029</v>
      </c>
      <c r="B421" s="205" t="s">
        <v>372</v>
      </c>
      <c r="C421" s="206"/>
      <c r="D421" s="206"/>
      <c r="E421" s="177" t="s">
        <v>1027</v>
      </c>
      <c r="F421" s="178"/>
      <c r="G421" s="178"/>
      <c r="H421" s="179">
        <v>2358958.5</v>
      </c>
      <c r="I421" s="179">
        <v>25405.89</v>
      </c>
      <c r="J421" s="179">
        <v>0</v>
      </c>
      <c r="K421" s="179">
        <v>2384364.39</v>
      </c>
      <c r="L421" s="179">
        <f t="shared" si="3"/>
        <v>25405.89</v>
      </c>
    </row>
    <row r="422" spans="1:12" ht="9.75" customHeight="1" x14ac:dyDescent="0.25">
      <c r="A422" s="176" t="s">
        <v>1030</v>
      </c>
      <c r="B422" s="205" t="s">
        <v>372</v>
      </c>
      <c r="C422" s="206"/>
      <c r="D422" s="206"/>
      <c r="E422" s="206"/>
      <c r="F422" s="177" t="s">
        <v>1027</v>
      </c>
      <c r="G422" s="178"/>
      <c r="H422" s="179">
        <v>2358958.5</v>
      </c>
      <c r="I422" s="179">
        <v>25405.89</v>
      </c>
      <c r="J422" s="179">
        <v>0</v>
      </c>
      <c r="K422" s="179">
        <v>2384364.39</v>
      </c>
      <c r="L422" s="179">
        <f t="shared" si="3"/>
        <v>25405.89</v>
      </c>
    </row>
    <row r="423" spans="1:12" ht="9.75" customHeight="1" x14ac:dyDescent="0.25">
      <c r="A423" s="184" t="s">
        <v>1031</v>
      </c>
      <c r="B423" s="205" t="s">
        <v>372</v>
      </c>
      <c r="C423" s="206"/>
      <c r="D423" s="206"/>
      <c r="E423" s="206"/>
      <c r="F423" s="206"/>
      <c r="G423" s="185" t="s">
        <v>1032</v>
      </c>
      <c r="H423" s="187">
        <v>256558.5</v>
      </c>
      <c r="I423" s="187">
        <v>25405.89</v>
      </c>
      <c r="J423" s="187">
        <v>0</v>
      </c>
      <c r="K423" s="187">
        <v>281964.39</v>
      </c>
      <c r="L423" s="187">
        <f t="shared" si="3"/>
        <v>25405.89</v>
      </c>
    </row>
    <row r="424" spans="1:12" ht="9.75" customHeight="1" x14ac:dyDescent="0.25">
      <c r="A424" s="184" t="s">
        <v>1033</v>
      </c>
      <c r="B424" s="205" t="s">
        <v>372</v>
      </c>
      <c r="C424" s="206"/>
      <c r="D424" s="206"/>
      <c r="E424" s="206"/>
      <c r="F424" s="206"/>
      <c r="G424" s="185" t="s">
        <v>1034</v>
      </c>
      <c r="H424" s="187">
        <v>2102000</v>
      </c>
      <c r="I424" s="187">
        <v>0</v>
      </c>
      <c r="J424" s="187">
        <v>0</v>
      </c>
      <c r="K424" s="187">
        <v>2102000</v>
      </c>
      <c r="L424" s="187">
        <f t="shared" si="3"/>
        <v>0</v>
      </c>
    </row>
    <row r="425" spans="1:12" ht="9.75" customHeight="1" x14ac:dyDescent="0.25">
      <c r="A425" s="184" t="s">
        <v>1035</v>
      </c>
      <c r="B425" s="205" t="s">
        <v>372</v>
      </c>
      <c r="C425" s="206"/>
      <c r="D425" s="206"/>
      <c r="E425" s="206"/>
      <c r="F425" s="206"/>
      <c r="G425" s="185" t="s">
        <v>1036</v>
      </c>
      <c r="H425" s="187">
        <v>400</v>
      </c>
      <c r="I425" s="187">
        <v>0</v>
      </c>
      <c r="J425" s="187">
        <v>0</v>
      </c>
      <c r="K425" s="187">
        <v>400</v>
      </c>
      <c r="L425" s="187">
        <f t="shared" si="3"/>
        <v>0</v>
      </c>
    </row>
    <row r="426" spans="1:12" ht="9.75" customHeight="1" x14ac:dyDescent="0.25">
      <c r="A426" s="176" t="s">
        <v>372</v>
      </c>
      <c r="B426" s="205" t="s">
        <v>372</v>
      </c>
      <c r="C426" s="206"/>
      <c r="D426" s="206"/>
      <c r="E426" s="177" t="s">
        <v>372</v>
      </c>
      <c r="F426" s="178"/>
      <c r="G426" s="178"/>
      <c r="H426" s="193"/>
      <c r="I426" s="193"/>
      <c r="J426" s="193"/>
      <c r="K426" s="193"/>
      <c r="L426" s="193"/>
    </row>
    <row r="427" spans="1:12" ht="9.75" customHeight="1" x14ac:dyDescent="0.25">
      <c r="A427" s="176" t="s">
        <v>1037</v>
      </c>
      <c r="B427" s="177" t="s">
        <v>1038</v>
      </c>
      <c r="C427" s="178"/>
      <c r="D427" s="178"/>
      <c r="E427" s="178"/>
      <c r="F427" s="178"/>
      <c r="G427" s="178"/>
      <c r="H427" s="179">
        <v>11999613.18</v>
      </c>
      <c r="I427" s="179">
        <v>0</v>
      </c>
      <c r="J427" s="179">
        <v>1016047.33</v>
      </c>
      <c r="K427" s="179">
        <v>13015660.51</v>
      </c>
      <c r="L427" s="179">
        <f>J427-I427</f>
        <v>1016047.33</v>
      </c>
    </row>
    <row r="428" spans="1:12" ht="9.75" customHeight="1" x14ac:dyDescent="0.25">
      <c r="A428" s="176" t="s">
        <v>1039</v>
      </c>
      <c r="B428" s="204" t="s">
        <v>372</v>
      </c>
      <c r="C428" s="177" t="s">
        <v>1038</v>
      </c>
      <c r="D428" s="178"/>
      <c r="E428" s="178"/>
      <c r="F428" s="178"/>
      <c r="G428" s="178"/>
      <c r="H428" s="179">
        <v>11999613.18</v>
      </c>
      <c r="I428" s="179">
        <v>0</v>
      </c>
      <c r="J428" s="179">
        <v>1016047.33</v>
      </c>
      <c r="K428" s="179">
        <v>13015660.51</v>
      </c>
      <c r="L428" s="179">
        <f t="shared" ref="L428:L463" si="4">J428-I428</f>
        <v>1016047.33</v>
      </c>
    </row>
    <row r="429" spans="1:12" ht="9.75" customHeight="1" x14ac:dyDescent="0.25">
      <c r="A429" s="176" t="s">
        <v>1040</v>
      </c>
      <c r="B429" s="205" t="s">
        <v>372</v>
      </c>
      <c r="C429" s="206"/>
      <c r="D429" s="177" t="s">
        <v>1038</v>
      </c>
      <c r="E429" s="178"/>
      <c r="F429" s="178"/>
      <c r="G429" s="178"/>
      <c r="H429" s="179">
        <v>11999613.18</v>
      </c>
      <c r="I429" s="179">
        <v>0</v>
      </c>
      <c r="J429" s="179">
        <v>1016047.33</v>
      </c>
      <c r="K429" s="179">
        <v>13015660.51</v>
      </c>
      <c r="L429" s="179">
        <f t="shared" si="4"/>
        <v>1016047.33</v>
      </c>
    </row>
    <row r="430" spans="1:12" ht="9.75" customHeight="1" x14ac:dyDescent="0.25">
      <c r="A430" s="176" t="s">
        <v>1041</v>
      </c>
      <c r="B430" s="205" t="s">
        <v>372</v>
      </c>
      <c r="C430" s="206"/>
      <c r="D430" s="206"/>
      <c r="E430" s="177" t="s">
        <v>1042</v>
      </c>
      <c r="F430" s="178"/>
      <c r="G430" s="178"/>
      <c r="H430" s="179">
        <v>8694058.6600000001</v>
      </c>
      <c r="I430" s="179">
        <v>0</v>
      </c>
      <c r="J430" s="179">
        <v>785783.57</v>
      </c>
      <c r="K430" s="179">
        <v>9479842.2300000004</v>
      </c>
      <c r="L430" s="179">
        <f t="shared" si="4"/>
        <v>785783.57</v>
      </c>
    </row>
    <row r="431" spans="1:12" ht="9.75" customHeight="1" x14ac:dyDescent="0.25">
      <c r="A431" s="176" t="s">
        <v>1043</v>
      </c>
      <c r="B431" s="205" t="s">
        <v>372</v>
      </c>
      <c r="C431" s="206"/>
      <c r="D431" s="206"/>
      <c r="E431" s="206"/>
      <c r="F431" s="177" t="s">
        <v>1042</v>
      </c>
      <c r="G431" s="178"/>
      <c r="H431" s="179">
        <v>8694058.6600000001</v>
      </c>
      <c r="I431" s="179">
        <v>0</v>
      </c>
      <c r="J431" s="179">
        <v>785783.57</v>
      </c>
      <c r="K431" s="179">
        <v>9479842.2300000004</v>
      </c>
      <c r="L431" s="179">
        <f t="shared" si="4"/>
        <v>785783.57</v>
      </c>
    </row>
    <row r="432" spans="1:12" ht="9.75" customHeight="1" x14ac:dyDescent="0.25">
      <c r="A432" s="184" t="s">
        <v>1044</v>
      </c>
      <c r="B432" s="205" t="s">
        <v>372</v>
      </c>
      <c r="C432" s="206"/>
      <c r="D432" s="206"/>
      <c r="E432" s="206"/>
      <c r="F432" s="206"/>
      <c r="G432" s="185" t="s">
        <v>666</v>
      </c>
      <c r="H432" s="187">
        <v>8694058.6600000001</v>
      </c>
      <c r="I432" s="187">
        <v>0</v>
      </c>
      <c r="J432" s="187">
        <v>785783.57</v>
      </c>
      <c r="K432" s="187">
        <v>9479842.2300000004</v>
      </c>
      <c r="L432" s="187">
        <f t="shared" si="4"/>
        <v>785783.57</v>
      </c>
    </row>
    <row r="433" spans="1:12" ht="9.75" customHeight="1" x14ac:dyDescent="0.25">
      <c r="A433" s="189" t="s">
        <v>372</v>
      </c>
      <c r="B433" s="205" t="s">
        <v>372</v>
      </c>
      <c r="C433" s="206"/>
      <c r="D433" s="206"/>
      <c r="E433" s="206"/>
      <c r="F433" s="206"/>
      <c r="G433" s="190" t="s">
        <v>372</v>
      </c>
      <c r="H433" s="192"/>
      <c r="I433" s="192"/>
      <c r="J433" s="192"/>
      <c r="K433" s="192"/>
      <c r="L433" s="192">
        <f t="shared" si="4"/>
        <v>0</v>
      </c>
    </row>
    <row r="434" spans="1:12" ht="9.75" customHeight="1" x14ac:dyDescent="0.25">
      <c r="A434" s="176" t="s">
        <v>1045</v>
      </c>
      <c r="B434" s="205" t="s">
        <v>372</v>
      </c>
      <c r="C434" s="206"/>
      <c r="D434" s="206"/>
      <c r="E434" s="177" t="s">
        <v>1046</v>
      </c>
      <c r="F434" s="178"/>
      <c r="G434" s="178"/>
      <c r="H434" s="179">
        <v>2682253.4500000002</v>
      </c>
      <c r="I434" s="179">
        <v>0</v>
      </c>
      <c r="J434" s="179">
        <v>128003.76</v>
      </c>
      <c r="K434" s="179">
        <v>2810257.21</v>
      </c>
      <c r="L434" s="179">
        <f t="shared" si="4"/>
        <v>128003.76</v>
      </c>
    </row>
    <row r="435" spans="1:12" ht="9.75" customHeight="1" x14ac:dyDescent="0.25">
      <c r="A435" s="176" t="s">
        <v>1047</v>
      </c>
      <c r="B435" s="205" t="s">
        <v>372</v>
      </c>
      <c r="C435" s="206"/>
      <c r="D435" s="206"/>
      <c r="E435" s="206"/>
      <c r="F435" s="177" t="s">
        <v>1048</v>
      </c>
      <c r="G435" s="178"/>
      <c r="H435" s="179">
        <v>34208.93</v>
      </c>
      <c r="I435" s="179">
        <v>0</v>
      </c>
      <c r="J435" s="179">
        <v>3825</v>
      </c>
      <c r="K435" s="179">
        <v>38033.93</v>
      </c>
      <c r="L435" s="179">
        <f t="shared" si="4"/>
        <v>3825</v>
      </c>
    </row>
    <row r="436" spans="1:12" ht="9.75" customHeight="1" x14ac:dyDescent="0.25">
      <c r="A436" s="184" t="s">
        <v>1049</v>
      </c>
      <c r="B436" s="205" t="s">
        <v>372</v>
      </c>
      <c r="C436" s="206"/>
      <c r="D436" s="206"/>
      <c r="E436" s="206"/>
      <c r="F436" s="206"/>
      <c r="G436" s="185" t="s">
        <v>879</v>
      </c>
      <c r="H436" s="187">
        <v>3000</v>
      </c>
      <c r="I436" s="187">
        <v>0</v>
      </c>
      <c r="J436" s="187">
        <v>500</v>
      </c>
      <c r="K436" s="187">
        <v>3500</v>
      </c>
      <c r="L436" s="187">
        <f t="shared" si="4"/>
        <v>500</v>
      </c>
    </row>
    <row r="437" spans="1:12" ht="9.75" customHeight="1" x14ac:dyDescent="0.25">
      <c r="A437" s="184" t="s">
        <v>1050</v>
      </c>
      <c r="B437" s="205" t="s">
        <v>372</v>
      </c>
      <c r="C437" s="206"/>
      <c r="D437" s="206"/>
      <c r="E437" s="206"/>
      <c r="F437" s="206"/>
      <c r="G437" s="185" t="s">
        <v>1051</v>
      </c>
      <c r="H437" s="187">
        <v>353.93</v>
      </c>
      <c r="I437" s="187">
        <v>0</v>
      </c>
      <c r="J437" s="187">
        <v>0</v>
      </c>
      <c r="K437" s="187">
        <v>353.93</v>
      </c>
      <c r="L437" s="187">
        <f t="shared" si="4"/>
        <v>0</v>
      </c>
    </row>
    <row r="438" spans="1:12" ht="9.75" customHeight="1" x14ac:dyDescent="0.25">
      <c r="A438" s="184" t="s">
        <v>1052</v>
      </c>
      <c r="B438" s="205" t="s">
        <v>372</v>
      </c>
      <c r="C438" s="206"/>
      <c r="D438" s="206"/>
      <c r="E438" s="206"/>
      <c r="F438" s="206"/>
      <c r="G438" s="185" t="s">
        <v>1053</v>
      </c>
      <c r="H438" s="187">
        <v>2000</v>
      </c>
      <c r="I438" s="187">
        <v>0</v>
      </c>
      <c r="J438" s="187">
        <v>0</v>
      </c>
      <c r="K438" s="187">
        <v>2000</v>
      </c>
      <c r="L438" s="187">
        <f t="shared" si="4"/>
        <v>0</v>
      </c>
    </row>
    <row r="439" spans="1:12" ht="9.75" customHeight="1" x14ac:dyDescent="0.25">
      <c r="A439" s="184" t="s">
        <v>1054</v>
      </c>
      <c r="B439" s="205" t="s">
        <v>372</v>
      </c>
      <c r="C439" s="206"/>
      <c r="D439" s="206"/>
      <c r="E439" s="206"/>
      <c r="F439" s="206"/>
      <c r="G439" s="185" t="s">
        <v>1055</v>
      </c>
      <c r="H439" s="187">
        <v>28855</v>
      </c>
      <c r="I439" s="187">
        <v>0</v>
      </c>
      <c r="J439" s="187">
        <v>3325</v>
      </c>
      <c r="K439" s="187">
        <v>32180</v>
      </c>
      <c r="L439" s="187">
        <f t="shared" si="4"/>
        <v>3325</v>
      </c>
    </row>
    <row r="440" spans="1:12" ht="9.75" customHeight="1" x14ac:dyDescent="0.25">
      <c r="A440" s="189" t="s">
        <v>372</v>
      </c>
      <c r="B440" s="205" t="s">
        <v>372</v>
      </c>
      <c r="C440" s="206"/>
      <c r="D440" s="206"/>
      <c r="E440" s="206"/>
      <c r="F440" s="206"/>
      <c r="G440" s="190" t="s">
        <v>372</v>
      </c>
      <c r="H440" s="192"/>
      <c r="I440" s="192"/>
      <c r="J440" s="192"/>
      <c r="K440" s="192"/>
      <c r="L440" s="192"/>
    </row>
    <row r="441" spans="1:12" ht="9.75" customHeight="1" x14ac:dyDescent="0.25">
      <c r="A441" s="176" t="s">
        <v>1056</v>
      </c>
      <c r="B441" s="205" t="s">
        <v>372</v>
      </c>
      <c r="C441" s="206"/>
      <c r="D441" s="206"/>
      <c r="E441" s="206"/>
      <c r="F441" s="177" t="s">
        <v>1057</v>
      </c>
      <c r="G441" s="178"/>
      <c r="H441" s="179">
        <v>319505</v>
      </c>
      <c r="I441" s="179">
        <v>0</v>
      </c>
      <c r="J441" s="179">
        <v>110850</v>
      </c>
      <c r="K441" s="179">
        <v>430355</v>
      </c>
      <c r="L441" s="179">
        <f t="shared" si="4"/>
        <v>110850</v>
      </c>
    </row>
    <row r="442" spans="1:12" ht="9.75" customHeight="1" x14ac:dyDescent="0.25">
      <c r="A442" s="184" t="s">
        <v>1058</v>
      </c>
      <c r="B442" s="205" t="s">
        <v>372</v>
      </c>
      <c r="C442" s="206"/>
      <c r="D442" s="206"/>
      <c r="E442" s="206"/>
      <c r="F442" s="206"/>
      <c r="G442" s="185" t="s">
        <v>1059</v>
      </c>
      <c r="H442" s="187">
        <v>319505</v>
      </c>
      <c r="I442" s="187">
        <v>0</v>
      </c>
      <c r="J442" s="187">
        <v>110850</v>
      </c>
      <c r="K442" s="187">
        <v>430355</v>
      </c>
      <c r="L442" s="187">
        <f t="shared" si="4"/>
        <v>110850</v>
      </c>
    </row>
    <row r="443" spans="1:12" ht="9.75" customHeight="1" x14ac:dyDescent="0.25">
      <c r="A443" s="189" t="s">
        <v>372</v>
      </c>
      <c r="B443" s="205" t="s">
        <v>372</v>
      </c>
      <c r="C443" s="206"/>
      <c r="D443" s="206"/>
      <c r="E443" s="206"/>
      <c r="F443" s="206"/>
      <c r="G443" s="190" t="s">
        <v>372</v>
      </c>
      <c r="H443" s="192"/>
      <c r="I443" s="192"/>
      <c r="J443" s="192"/>
      <c r="K443" s="192"/>
      <c r="L443" s="192"/>
    </row>
    <row r="444" spans="1:12" ht="9.75" customHeight="1" x14ac:dyDescent="0.25">
      <c r="A444" s="176" t="s">
        <v>1060</v>
      </c>
      <c r="B444" s="205" t="s">
        <v>372</v>
      </c>
      <c r="C444" s="206"/>
      <c r="D444" s="206"/>
      <c r="E444" s="206"/>
      <c r="F444" s="177" t="s">
        <v>1061</v>
      </c>
      <c r="G444" s="178"/>
      <c r="H444" s="179">
        <v>2328539.52</v>
      </c>
      <c r="I444" s="179">
        <v>0</v>
      </c>
      <c r="J444" s="179">
        <v>13328.76</v>
      </c>
      <c r="K444" s="179">
        <v>2341868.2799999998</v>
      </c>
      <c r="L444" s="179">
        <f t="shared" si="4"/>
        <v>13328.76</v>
      </c>
    </row>
    <row r="445" spans="1:12" ht="9.75" customHeight="1" x14ac:dyDescent="0.25">
      <c r="A445" s="184" t="s">
        <v>1062</v>
      </c>
      <c r="B445" s="205" t="s">
        <v>372</v>
      </c>
      <c r="C445" s="206"/>
      <c r="D445" s="206"/>
      <c r="E445" s="206"/>
      <c r="F445" s="206"/>
      <c r="G445" s="185" t="s">
        <v>1063</v>
      </c>
      <c r="H445" s="187">
        <v>2328539.52</v>
      </c>
      <c r="I445" s="187">
        <v>0</v>
      </c>
      <c r="J445" s="187">
        <v>13328.76</v>
      </c>
      <c r="K445" s="187">
        <v>2341868.2799999998</v>
      </c>
      <c r="L445" s="187">
        <f t="shared" si="4"/>
        <v>13328.76</v>
      </c>
    </row>
    <row r="446" spans="1:12" ht="9.75" customHeight="1" x14ac:dyDescent="0.25">
      <c r="A446" s="189" t="s">
        <v>372</v>
      </c>
      <c r="B446" s="205" t="s">
        <v>372</v>
      </c>
      <c r="C446" s="206"/>
      <c r="D446" s="206"/>
      <c r="E446" s="206"/>
      <c r="F446" s="206"/>
      <c r="G446" s="190" t="s">
        <v>372</v>
      </c>
      <c r="H446" s="192"/>
      <c r="I446" s="192"/>
      <c r="J446" s="192"/>
      <c r="K446" s="192"/>
      <c r="L446" s="192"/>
    </row>
    <row r="447" spans="1:12" ht="9.75" customHeight="1" x14ac:dyDescent="0.25">
      <c r="A447" s="176" t="s">
        <v>1064</v>
      </c>
      <c r="B447" s="205" t="s">
        <v>372</v>
      </c>
      <c r="C447" s="206"/>
      <c r="D447" s="206"/>
      <c r="E447" s="177" t="s">
        <v>1065</v>
      </c>
      <c r="F447" s="178"/>
      <c r="G447" s="178"/>
      <c r="H447" s="179">
        <v>366500.78</v>
      </c>
      <c r="I447" s="179">
        <v>0</v>
      </c>
      <c r="J447" s="179">
        <v>76798.679999999993</v>
      </c>
      <c r="K447" s="179">
        <v>443299.46</v>
      </c>
      <c r="L447" s="179">
        <f t="shared" si="4"/>
        <v>76798.679999999993</v>
      </c>
    </row>
    <row r="448" spans="1:12" ht="9.75" customHeight="1" x14ac:dyDescent="0.25">
      <c r="A448" s="176" t="s">
        <v>1066</v>
      </c>
      <c r="B448" s="205" t="s">
        <v>372</v>
      </c>
      <c r="C448" s="206"/>
      <c r="D448" s="206"/>
      <c r="E448" s="206"/>
      <c r="F448" s="177" t="s">
        <v>1065</v>
      </c>
      <c r="G448" s="178"/>
      <c r="H448" s="179">
        <v>366500.78</v>
      </c>
      <c r="I448" s="179">
        <v>0</v>
      </c>
      <c r="J448" s="179">
        <v>76798.679999999993</v>
      </c>
      <c r="K448" s="179">
        <v>443299.46</v>
      </c>
      <c r="L448" s="179">
        <f t="shared" si="4"/>
        <v>76798.679999999993</v>
      </c>
    </row>
    <row r="449" spans="1:12" ht="9.75" customHeight="1" x14ac:dyDescent="0.25">
      <c r="A449" s="184" t="s">
        <v>1067</v>
      </c>
      <c r="B449" s="205" t="s">
        <v>372</v>
      </c>
      <c r="C449" s="206"/>
      <c r="D449" s="206"/>
      <c r="E449" s="206"/>
      <c r="F449" s="206"/>
      <c r="G449" s="185" t="s">
        <v>1068</v>
      </c>
      <c r="H449" s="187">
        <v>365455.15</v>
      </c>
      <c r="I449" s="187">
        <v>0</v>
      </c>
      <c r="J449" s="187">
        <v>76768.759999999995</v>
      </c>
      <c r="K449" s="187">
        <v>442223.91</v>
      </c>
      <c r="L449" s="187">
        <f t="shared" si="4"/>
        <v>76768.759999999995</v>
      </c>
    </row>
    <row r="450" spans="1:12" ht="9.75" customHeight="1" x14ac:dyDescent="0.25">
      <c r="A450" s="184" t="s">
        <v>1069</v>
      </c>
      <c r="B450" s="205" t="s">
        <v>372</v>
      </c>
      <c r="C450" s="206"/>
      <c r="D450" s="206"/>
      <c r="E450" s="206"/>
      <c r="F450" s="206"/>
      <c r="G450" s="185" t="s">
        <v>1070</v>
      </c>
      <c r="H450" s="187">
        <v>245.63</v>
      </c>
      <c r="I450" s="187">
        <v>0</v>
      </c>
      <c r="J450" s="187">
        <v>29.92</v>
      </c>
      <c r="K450" s="187">
        <v>275.55</v>
      </c>
      <c r="L450" s="187">
        <f t="shared" si="4"/>
        <v>29.92</v>
      </c>
    </row>
    <row r="451" spans="1:12" ht="9.75" customHeight="1" x14ac:dyDescent="0.25">
      <c r="A451" s="184" t="s">
        <v>1071</v>
      </c>
      <c r="B451" s="205" t="s">
        <v>372</v>
      </c>
      <c r="C451" s="206"/>
      <c r="D451" s="206"/>
      <c r="E451" s="206"/>
      <c r="F451" s="206"/>
      <c r="G451" s="185" t="s">
        <v>1072</v>
      </c>
      <c r="H451" s="187">
        <v>800</v>
      </c>
      <c r="I451" s="187">
        <v>0</v>
      </c>
      <c r="J451" s="187">
        <v>0</v>
      </c>
      <c r="K451" s="187">
        <v>800</v>
      </c>
      <c r="L451" s="187">
        <f t="shared" si="4"/>
        <v>0</v>
      </c>
    </row>
    <row r="452" spans="1:12" ht="9.75" customHeight="1" x14ac:dyDescent="0.25">
      <c r="A452" s="189" t="s">
        <v>372</v>
      </c>
      <c r="B452" s="205" t="s">
        <v>372</v>
      </c>
      <c r="C452" s="206"/>
      <c r="D452" s="206"/>
      <c r="E452" s="206"/>
      <c r="F452" s="206"/>
      <c r="G452" s="190" t="s">
        <v>372</v>
      </c>
      <c r="H452" s="192"/>
      <c r="I452" s="192"/>
      <c r="J452" s="192"/>
      <c r="K452" s="192"/>
      <c r="L452" s="192"/>
    </row>
    <row r="453" spans="1:12" ht="9.75" customHeight="1" x14ac:dyDescent="0.25">
      <c r="A453" s="176" t="s">
        <v>1073</v>
      </c>
      <c r="B453" s="205" t="s">
        <v>372</v>
      </c>
      <c r="C453" s="206"/>
      <c r="D453" s="206"/>
      <c r="E453" s="177" t="s">
        <v>1074</v>
      </c>
      <c r="F453" s="178"/>
      <c r="G453" s="178"/>
      <c r="H453" s="179">
        <v>27.06</v>
      </c>
      <c r="I453" s="179">
        <v>0</v>
      </c>
      <c r="J453" s="179">
        <v>0</v>
      </c>
      <c r="K453" s="179">
        <v>27.06</v>
      </c>
      <c r="L453" s="179">
        <f t="shared" si="4"/>
        <v>0</v>
      </c>
    </row>
    <row r="454" spans="1:12" ht="9.75" customHeight="1" x14ac:dyDescent="0.25">
      <c r="A454" s="176" t="s">
        <v>1075</v>
      </c>
      <c r="B454" s="205" t="s">
        <v>372</v>
      </c>
      <c r="C454" s="206"/>
      <c r="D454" s="206"/>
      <c r="E454" s="206"/>
      <c r="F454" s="177" t="s">
        <v>1076</v>
      </c>
      <c r="G454" s="178"/>
      <c r="H454" s="179">
        <v>27.06</v>
      </c>
      <c r="I454" s="179">
        <v>0</v>
      </c>
      <c r="J454" s="179">
        <v>0</v>
      </c>
      <c r="K454" s="179">
        <v>27.06</v>
      </c>
      <c r="L454" s="179">
        <f t="shared" si="4"/>
        <v>0</v>
      </c>
    </row>
    <row r="455" spans="1:12" ht="9.75" customHeight="1" x14ac:dyDescent="0.25">
      <c r="A455" s="184" t="s">
        <v>1077</v>
      </c>
      <c r="B455" s="205" t="s">
        <v>372</v>
      </c>
      <c r="C455" s="206"/>
      <c r="D455" s="206"/>
      <c r="E455" s="206"/>
      <c r="F455" s="206"/>
      <c r="G455" s="185" t="s">
        <v>1078</v>
      </c>
      <c r="H455" s="187">
        <v>27.06</v>
      </c>
      <c r="I455" s="187">
        <v>0</v>
      </c>
      <c r="J455" s="187">
        <v>0</v>
      </c>
      <c r="K455" s="187">
        <v>27.06</v>
      </c>
      <c r="L455" s="187">
        <f t="shared" si="4"/>
        <v>0</v>
      </c>
    </row>
    <row r="456" spans="1:12" ht="9.75" customHeight="1" x14ac:dyDescent="0.25">
      <c r="A456" s="189" t="s">
        <v>372</v>
      </c>
      <c r="B456" s="205" t="s">
        <v>372</v>
      </c>
      <c r="C456" s="206"/>
      <c r="D456" s="206"/>
      <c r="E456" s="206"/>
      <c r="F456" s="206"/>
      <c r="G456" s="190" t="s">
        <v>372</v>
      </c>
      <c r="H456" s="192"/>
      <c r="I456" s="192"/>
      <c r="J456" s="192"/>
      <c r="K456" s="192"/>
      <c r="L456" s="192"/>
    </row>
    <row r="457" spans="1:12" ht="9.75" customHeight="1" x14ac:dyDescent="0.25">
      <c r="A457" s="176" t="s">
        <v>1079</v>
      </c>
      <c r="B457" s="205" t="s">
        <v>372</v>
      </c>
      <c r="C457" s="206"/>
      <c r="D457" s="206"/>
      <c r="E457" s="177" t="s">
        <v>1080</v>
      </c>
      <c r="F457" s="178"/>
      <c r="G457" s="178"/>
      <c r="H457" s="179">
        <v>214.73</v>
      </c>
      <c r="I457" s="179">
        <v>0</v>
      </c>
      <c r="J457" s="179">
        <v>55.43</v>
      </c>
      <c r="K457" s="179">
        <v>270.16000000000003</v>
      </c>
      <c r="L457" s="179">
        <f t="shared" si="4"/>
        <v>55.43</v>
      </c>
    </row>
    <row r="458" spans="1:12" ht="9.75" customHeight="1" x14ac:dyDescent="0.25">
      <c r="A458" s="176" t="s">
        <v>1081</v>
      </c>
      <c r="B458" s="205" t="s">
        <v>372</v>
      </c>
      <c r="C458" s="206"/>
      <c r="D458" s="206"/>
      <c r="E458" s="206"/>
      <c r="F458" s="177" t="s">
        <v>1080</v>
      </c>
      <c r="G458" s="178"/>
      <c r="H458" s="179">
        <v>214.73</v>
      </c>
      <c r="I458" s="179">
        <v>0</v>
      </c>
      <c r="J458" s="179">
        <v>55.43</v>
      </c>
      <c r="K458" s="179">
        <v>270.16000000000003</v>
      </c>
      <c r="L458" s="179">
        <f t="shared" si="4"/>
        <v>55.43</v>
      </c>
    </row>
    <row r="459" spans="1:12" ht="9.75" customHeight="1" x14ac:dyDescent="0.25">
      <c r="A459" s="184" t="s">
        <v>1082</v>
      </c>
      <c r="B459" s="205" t="s">
        <v>372</v>
      </c>
      <c r="C459" s="206"/>
      <c r="D459" s="206"/>
      <c r="E459" s="206"/>
      <c r="F459" s="206"/>
      <c r="G459" s="185" t="s">
        <v>1083</v>
      </c>
      <c r="H459" s="187">
        <v>214.73</v>
      </c>
      <c r="I459" s="187">
        <v>0</v>
      </c>
      <c r="J459" s="187">
        <v>55.43</v>
      </c>
      <c r="K459" s="187">
        <v>270.16000000000003</v>
      </c>
      <c r="L459" s="187">
        <f t="shared" si="4"/>
        <v>55.43</v>
      </c>
    </row>
    <row r="460" spans="1:12" ht="9.75" customHeight="1" x14ac:dyDescent="0.25">
      <c r="A460" s="189" t="s">
        <v>372</v>
      </c>
      <c r="B460" s="205" t="s">
        <v>372</v>
      </c>
      <c r="C460" s="206"/>
      <c r="D460" s="206"/>
      <c r="E460" s="206"/>
      <c r="F460" s="206"/>
      <c r="G460" s="190" t="s">
        <v>372</v>
      </c>
      <c r="H460" s="192"/>
      <c r="I460" s="192"/>
      <c r="J460" s="192"/>
      <c r="K460" s="192"/>
      <c r="L460" s="192"/>
    </row>
    <row r="461" spans="1:12" ht="9.75" customHeight="1" x14ac:dyDescent="0.25">
      <c r="A461" s="176" t="s">
        <v>1084</v>
      </c>
      <c r="B461" s="205" t="s">
        <v>372</v>
      </c>
      <c r="C461" s="206"/>
      <c r="D461" s="206"/>
      <c r="E461" s="177" t="s">
        <v>1027</v>
      </c>
      <c r="F461" s="178"/>
      <c r="G461" s="178"/>
      <c r="H461" s="179">
        <v>256558.5</v>
      </c>
      <c r="I461" s="179">
        <v>0</v>
      </c>
      <c r="J461" s="179">
        <v>25405.89</v>
      </c>
      <c r="K461" s="179">
        <v>281964.39</v>
      </c>
      <c r="L461" s="179">
        <f t="shared" si="4"/>
        <v>25405.89</v>
      </c>
    </row>
    <row r="462" spans="1:12" ht="9.75" customHeight="1" x14ac:dyDescent="0.25">
      <c r="A462" s="176" t="s">
        <v>1085</v>
      </c>
      <c r="B462" s="205" t="s">
        <v>372</v>
      </c>
      <c r="C462" s="206"/>
      <c r="D462" s="206"/>
      <c r="E462" s="206"/>
      <c r="F462" s="177" t="s">
        <v>1027</v>
      </c>
      <c r="G462" s="178"/>
      <c r="H462" s="179">
        <v>256558.5</v>
      </c>
      <c r="I462" s="179">
        <v>0</v>
      </c>
      <c r="J462" s="179">
        <v>25405.89</v>
      </c>
      <c r="K462" s="179">
        <v>281964.39</v>
      </c>
      <c r="L462" s="179">
        <f t="shared" si="4"/>
        <v>25405.89</v>
      </c>
    </row>
    <row r="463" spans="1:12" ht="9.75" customHeight="1" x14ac:dyDescent="0.25">
      <c r="A463" s="184" t="s">
        <v>1086</v>
      </c>
      <c r="B463" s="205" t="s">
        <v>372</v>
      </c>
      <c r="C463" s="206"/>
      <c r="D463" s="206"/>
      <c r="E463" s="206"/>
      <c r="F463" s="206"/>
      <c r="G463" s="185" t="s">
        <v>1032</v>
      </c>
      <c r="H463" s="187">
        <v>256558.5</v>
      </c>
      <c r="I463" s="187">
        <v>0</v>
      </c>
      <c r="J463" s="187">
        <v>25405.89</v>
      </c>
      <c r="K463" s="187">
        <v>281964.39</v>
      </c>
      <c r="L463" s="187">
        <f t="shared" si="4"/>
        <v>25405.89</v>
      </c>
    </row>
    <row r="464" spans="1:12" ht="9.75" customHeight="1" x14ac:dyDescent="0.25"/>
    <row r="465" ht="9.75" customHeight="1" x14ac:dyDescent="0.25"/>
    <row r="466" ht="9.75" customHeight="1" x14ac:dyDescent="0.25"/>
    <row r="467" ht="9.75" customHeight="1" x14ac:dyDescent="0.25"/>
    <row r="468" ht="9.75" customHeight="1" x14ac:dyDescent="0.25"/>
    <row r="469" ht="9.75" customHeight="1" x14ac:dyDescent="0.25"/>
    <row r="470" ht="9.75" customHeight="1" x14ac:dyDescent="0.25"/>
    <row r="471" ht="9.75" customHeight="1" x14ac:dyDescent="0.25"/>
    <row r="472" ht="9.75" customHeight="1" x14ac:dyDescent="0.25"/>
    <row r="473" ht="9.75" customHeight="1" x14ac:dyDescent="0.25"/>
    <row r="474" ht="9.75" customHeight="1" x14ac:dyDescent="0.25"/>
    <row r="475" ht="9.75" customHeight="1" x14ac:dyDescent="0.25"/>
    <row r="476" ht="9.75" customHeight="1" x14ac:dyDescent="0.25"/>
    <row r="477" ht="9.75" customHeight="1" x14ac:dyDescent="0.25"/>
    <row r="478" ht="9.75" customHeight="1" x14ac:dyDescent="0.25"/>
    <row r="479" ht="9.75" customHeight="1" x14ac:dyDescent="0.25"/>
    <row r="480" ht="9.75" customHeight="1" x14ac:dyDescent="0.25"/>
    <row r="481" ht="9.75" customHeight="1" x14ac:dyDescent="0.25"/>
    <row r="482" ht="9.75" customHeight="1" x14ac:dyDescent="0.25"/>
    <row r="483" ht="9.75" customHeight="1" x14ac:dyDescent="0.25"/>
    <row r="484" ht="9.75" customHeight="1" x14ac:dyDescent="0.25"/>
    <row r="485" ht="9.75" customHeight="1" x14ac:dyDescent="0.25"/>
    <row r="486" ht="9.75" customHeight="1" x14ac:dyDescent="0.25"/>
    <row r="487" ht="9.75" customHeight="1" x14ac:dyDescent="0.25"/>
    <row r="488" ht="9.75" customHeight="1" x14ac:dyDescent="0.25"/>
    <row r="489" ht="9.75" customHeight="1" x14ac:dyDescent="0.25"/>
    <row r="490" ht="9.75" customHeight="1" x14ac:dyDescent="0.25"/>
    <row r="491" ht="9.75" customHeight="1" x14ac:dyDescent="0.25"/>
    <row r="492" ht="9.75" customHeight="1" x14ac:dyDescent="0.25"/>
    <row r="493" ht="9.75" customHeight="1" x14ac:dyDescent="0.25"/>
    <row r="494" ht="9.75" customHeight="1" x14ac:dyDescent="0.25"/>
    <row r="495" ht="9.75" customHeight="1" x14ac:dyDescent="0.25"/>
    <row r="496" ht="9.75" customHeight="1" x14ac:dyDescent="0.25"/>
    <row r="497" ht="9.75" customHeight="1" x14ac:dyDescent="0.25"/>
    <row r="498" ht="9.75" customHeight="1" x14ac:dyDescent="0.25"/>
    <row r="499" ht="9.75" customHeight="1" x14ac:dyDescent="0.25"/>
    <row r="500" ht="9.75" customHeight="1" x14ac:dyDescent="0.25"/>
    <row r="501" ht="9.75" customHeight="1" x14ac:dyDescent="0.25"/>
    <row r="502" ht="9.75" customHeight="1" x14ac:dyDescent="0.25"/>
    <row r="503" ht="9.75" customHeight="1" x14ac:dyDescent="0.25"/>
    <row r="504" ht="9.75" customHeight="1" x14ac:dyDescent="0.25"/>
    <row r="505" ht="9.75" customHeight="1" x14ac:dyDescent="0.25"/>
    <row r="506" ht="9.75" customHeight="1" x14ac:dyDescent="0.25"/>
    <row r="507" ht="9.75" customHeight="1" x14ac:dyDescent="0.25"/>
    <row r="508" ht="9.75" customHeight="1" x14ac:dyDescent="0.25"/>
    <row r="509" ht="9.75" customHeight="1" x14ac:dyDescent="0.25"/>
    <row r="510" ht="9.75" customHeight="1" x14ac:dyDescent="0.25"/>
    <row r="511" ht="9.75" customHeight="1" x14ac:dyDescent="0.25"/>
    <row r="512" ht="9.75" customHeight="1" x14ac:dyDescent="0.25"/>
    <row r="513" ht="9.75" customHeight="1" x14ac:dyDescent="0.25"/>
    <row r="514" ht="9.75" customHeight="1" x14ac:dyDescent="0.25"/>
    <row r="515" ht="9.75" customHeight="1" x14ac:dyDescent="0.25"/>
    <row r="516" ht="9.75" customHeight="1" x14ac:dyDescent="0.25"/>
    <row r="517" ht="9.75" customHeight="1" x14ac:dyDescent="0.25"/>
    <row r="518" ht="9.75" customHeight="1" x14ac:dyDescent="0.25"/>
    <row r="519" ht="9.75" customHeight="1" x14ac:dyDescent="0.25"/>
    <row r="520" ht="9.75" customHeight="1" x14ac:dyDescent="0.25"/>
    <row r="521" ht="9.75" customHeight="1" x14ac:dyDescent="0.25"/>
    <row r="522" ht="9.75" customHeight="1" x14ac:dyDescent="0.25"/>
    <row r="523" ht="9.75" customHeight="1" x14ac:dyDescent="0.25"/>
    <row r="524" ht="9.75" customHeight="1" x14ac:dyDescent="0.25"/>
    <row r="525" ht="9.75" customHeight="1" x14ac:dyDescent="0.25"/>
    <row r="526" ht="9.75" customHeight="1" x14ac:dyDescent="0.25"/>
    <row r="527" ht="9.75" customHeight="1" x14ac:dyDescent="0.25"/>
    <row r="528" ht="9.75" customHeight="1" x14ac:dyDescent="0.25"/>
    <row r="529" ht="9.75" customHeight="1" x14ac:dyDescent="0.25"/>
    <row r="530" ht="9.75" customHeight="1" x14ac:dyDescent="0.25"/>
    <row r="531" ht="9.75" customHeight="1" x14ac:dyDescent="0.25"/>
    <row r="532" ht="9.75" customHeight="1" x14ac:dyDescent="0.25"/>
    <row r="533" ht="9.75" customHeight="1" x14ac:dyDescent="0.25"/>
    <row r="534" ht="9.75" customHeight="1" x14ac:dyDescent="0.25"/>
    <row r="535" ht="9.75" customHeight="1" x14ac:dyDescent="0.25"/>
    <row r="536" ht="9.75" customHeight="1" x14ac:dyDescent="0.25"/>
    <row r="537" ht="9.75" customHeight="1" x14ac:dyDescent="0.25"/>
    <row r="538" ht="9.75" customHeight="1" x14ac:dyDescent="0.25"/>
    <row r="539" ht="9.75" customHeight="1" x14ac:dyDescent="0.25"/>
    <row r="540" ht="9.75" customHeight="1" x14ac:dyDescent="0.25"/>
    <row r="541" ht="9.75" customHeight="1" x14ac:dyDescent="0.25"/>
    <row r="542" ht="9.75" customHeight="1" x14ac:dyDescent="0.25"/>
    <row r="543" ht="9.75" customHeight="1" x14ac:dyDescent="0.25"/>
    <row r="544" ht="9.75" customHeight="1" x14ac:dyDescent="0.25"/>
    <row r="545" ht="9.75" customHeight="1" x14ac:dyDescent="0.25"/>
    <row r="546" ht="9.75" customHeight="1" x14ac:dyDescent="0.25"/>
    <row r="547" ht="9.75" customHeight="1" x14ac:dyDescent="0.25"/>
    <row r="548" ht="9.75" customHeight="1" x14ac:dyDescent="0.25"/>
    <row r="549" ht="9.75" customHeight="1" x14ac:dyDescent="0.25"/>
    <row r="550" ht="9.75" customHeight="1" x14ac:dyDescent="0.25"/>
    <row r="551" ht="9.75" customHeight="1" x14ac:dyDescent="0.25"/>
    <row r="552" ht="9.75" customHeight="1" x14ac:dyDescent="0.25"/>
    <row r="553" ht="9.75" customHeight="1" x14ac:dyDescent="0.25"/>
    <row r="554" ht="9.75" customHeight="1" x14ac:dyDescent="0.25"/>
    <row r="555" ht="9.75" customHeight="1" x14ac:dyDescent="0.25"/>
    <row r="556" ht="9.75" customHeight="1" x14ac:dyDescent="0.25"/>
    <row r="557" ht="9.75" customHeight="1" x14ac:dyDescent="0.25"/>
    <row r="558" ht="9.75" customHeight="1" x14ac:dyDescent="0.25"/>
    <row r="559" ht="9.75" customHeight="1" x14ac:dyDescent="0.25"/>
    <row r="560" ht="9.75" customHeight="1" x14ac:dyDescent="0.25"/>
    <row r="561" ht="9.75" customHeight="1" x14ac:dyDescent="0.25"/>
    <row r="562" ht="9.75" customHeight="1" x14ac:dyDescent="0.25"/>
    <row r="563" ht="9.75" customHeight="1" x14ac:dyDescent="0.25"/>
    <row r="564" ht="9.75" customHeight="1" x14ac:dyDescent="0.25"/>
    <row r="565" ht="9.75" customHeight="1" x14ac:dyDescent="0.25"/>
    <row r="566" ht="9.75" customHeight="1" x14ac:dyDescent="0.25"/>
    <row r="567" ht="9.75" customHeight="1" x14ac:dyDescent="0.25"/>
    <row r="568" ht="9.75" customHeight="1" x14ac:dyDescent="0.25"/>
    <row r="569" ht="9.75" customHeight="1" x14ac:dyDescent="0.25"/>
    <row r="570" ht="9.75" customHeight="1" x14ac:dyDescent="0.25"/>
    <row r="571" ht="9.75" customHeight="1" x14ac:dyDescent="0.25"/>
    <row r="572" ht="9.75" customHeight="1" x14ac:dyDescent="0.25"/>
    <row r="573" ht="9.75" customHeight="1" x14ac:dyDescent="0.25"/>
    <row r="574" ht="9.75" customHeight="1" x14ac:dyDescent="0.25"/>
    <row r="575" ht="9.75" customHeight="1" x14ac:dyDescent="0.25"/>
    <row r="576" ht="9.75" customHeight="1" x14ac:dyDescent="0.25"/>
    <row r="577" ht="9.75" customHeight="1" x14ac:dyDescent="0.25"/>
    <row r="578" ht="9.75" customHeight="1" x14ac:dyDescent="0.25"/>
    <row r="579" ht="9.75" customHeight="1" x14ac:dyDescent="0.25"/>
    <row r="580" ht="9.75" customHeight="1" x14ac:dyDescent="0.25"/>
    <row r="581" ht="9.75" customHeight="1" x14ac:dyDescent="0.25"/>
    <row r="582" ht="9.75" customHeight="1" x14ac:dyDescent="0.25"/>
    <row r="583" ht="9.75" customHeight="1" x14ac:dyDescent="0.25"/>
    <row r="584" ht="9.75" customHeight="1" x14ac:dyDescent="0.25"/>
    <row r="585" ht="9.75" customHeight="1" x14ac:dyDescent="0.25"/>
    <row r="586" ht="9.75" customHeight="1" x14ac:dyDescent="0.25"/>
    <row r="587" ht="9.75" customHeight="1" x14ac:dyDescent="0.25"/>
    <row r="588" ht="9.75" customHeight="1" x14ac:dyDescent="0.25"/>
    <row r="589" ht="9.75" customHeight="1" x14ac:dyDescent="0.25"/>
    <row r="590" ht="9.75" customHeight="1" x14ac:dyDescent="0.25"/>
    <row r="591" ht="9.75" customHeight="1" x14ac:dyDescent="0.25"/>
    <row r="592" ht="9.75" customHeight="1" x14ac:dyDescent="0.25"/>
    <row r="593" ht="9.75" customHeight="1" x14ac:dyDescent="0.25"/>
    <row r="594" ht="9.75" customHeight="1" x14ac:dyDescent="0.25"/>
    <row r="595" ht="9.75" customHeight="1" x14ac:dyDescent="0.25"/>
    <row r="596" ht="9.75" customHeight="1" x14ac:dyDescent="0.25"/>
    <row r="597" ht="9.75" customHeight="1" x14ac:dyDescent="0.25"/>
    <row r="598" ht="9.75" customHeight="1" x14ac:dyDescent="0.25"/>
    <row r="599" ht="9.75" customHeight="1" x14ac:dyDescent="0.25"/>
    <row r="600" ht="9.75" customHeight="1" x14ac:dyDescent="0.25"/>
    <row r="601" ht="9.75" customHeight="1" x14ac:dyDescent="0.25"/>
    <row r="602" ht="9.75" customHeight="1" x14ac:dyDescent="0.25"/>
    <row r="603" ht="9.75" customHeight="1" x14ac:dyDescent="0.25"/>
    <row r="604" ht="9.75" customHeight="1" x14ac:dyDescent="0.25"/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65"/>
  <sheetViews>
    <sheetView zoomScale="130" zoomScaleNormal="130" workbookViewId="0">
      <selection activeCell="L60" sqref="L60:L63"/>
    </sheetView>
  </sheetViews>
  <sheetFormatPr defaultRowHeight="13.2" x14ac:dyDescent="0.25"/>
  <cols>
    <col min="1" max="1" width="11.6640625" bestFit="1" customWidth="1"/>
    <col min="2" max="6" width="1.6640625" style="210" customWidth="1"/>
    <col min="7" max="7" width="36.33203125" bestFit="1" customWidth="1"/>
    <col min="8" max="8" width="12" bestFit="1" customWidth="1"/>
    <col min="9" max="10" width="10.33203125" bestFit="1" customWidth="1"/>
    <col min="11" max="11" width="11.6640625" bestFit="1" customWidth="1"/>
    <col min="12" max="12" width="8.6640625" style="201" bestFit="1" customWidth="1"/>
    <col min="13" max="256" width="9.109375" style="201"/>
    <col min="257" max="257" width="11.33203125" style="201" customWidth="1"/>
    <col min="258" max="262" width="5.6640625" style="201" customWidth="1"/>
    <col min="263" max="263" width="36.33203125" style="201" bestFit="1" customWidth="1"/>
    <col min="264" max="264" width="12" style="201" bestFit="1" customWidth="1"/>
    <col min="265" max="266" width="10.33203125" style="201" bestFit="1" customWidth="1"/>
    <col min="267" max="267" width="11.6640625" style="201" bestFit="1" customWidth="1"/>
    <col min="268" max="268" width="7.33203125" style="201" customWidth="1"/>
    <col min="269" max="512" width="9.109375" style="201"/>
    <col min="513" max="513" width="11.33203125" style="201" customWidth="1"/>
    <col min="514" max="518" width="5.6640625" style="201" customWidth="1"/>
    <col min="519" max="519" width="36.33203125" style="201" bestFit="1" customWidth="1"/>
    <col min="520" max="520" width="12" style="201" bestFit="1" customWidth="1"/>
    <col min="521" max="522" width="10.33203125" style="201" bestFit="1" customWidth="1"/>
    <col min="523" max="523" width="11.6640625" style="201" bestFit="1" customWidth="1"/>
    <col min="524" max="524" width="7.33203125" style="201" customWidth="1"/>
    <col min="525" max="768" width="9.109375" style="201"/>
    <col min="769" max="769" width="11.33203125" style="201" customWidth="1"/>
    <col min="770" max="774" width="5.6640625" style="201" customWidth="1"/>
    <col min="775" max="775" width="36.33203125" style="201" bestFit="1" customWidth="1"/>
    <col min="776" max="776" width="12" style="201" bestFit="1" customWidth="1"/>
    <col min="777" max="778" width="10.33203125" style="201" bestFit="1" customWidth="1"/>
    <col min="779" max="779" width="11.6640625" style="201" bestFit="1" customWidth="1"/>
    <col min="780" max="780" width="7.33203125" style="201" customWidth="1"/>
    <col min="781" max="1024" width="9.109375" style="201"/>
    <col min="1025" max="1025" width="11.33203125" style="201" customWidth="1"/>
    <col min="1026" max="1030" width="5.6640625" style="201" customWidth="1"/>
    <col min="1031" max="1031" width="36.33203125" style="201" bestFit="1" customWidth="1"/>
    <col min="1032" max="1032" width="12" style="201" bestFit="1" customWidth="1"/>
    <col min="1033" max="1034" width="10.33203125" style="201" bestFit="1" customWidth="1"/>
    <col min="1035" max="1035" width="11.6640625" style="201" bestFit="1" customWidth="1"/>
    <col min="1036" max="1036" width="7.33203125" style="201" customWidth="1"/>
    <col min="1037" max="1280" width="9.109375" style="201"/>
    <col min="1281" max="1281" width="11.33203125" style="201" customWidth="1"/>
    <col min="1282" max="1286" width="5.6640625" style="201" customWidth="1"/>
    <col min="1287" max="1287" width="36.33203125" style="201" bestFit="1" customWidth="1"/>
    <col min="1288" max="1288" width="12" style="201" bestFit="1" customWidth="1"/>
    <col min="1289" max="1290" width="10.33203125" style="201" bestFit="1" customWidth="1"/>
    <col min="1291" max="1291" width="11.6640625" style="201" bestFit="1" customWidth="1"/>
    <col min="1292" max="1292" width="7.33203125" style="201" customWidth="1"/>
    <col min="1293" max="1536" width="9.109375" style="201"/>
    <col min="1537" max="1537" width="11.33203125" style="201" customWidth="1"/>
    <col min="1538" max="1542" width="5.6640625" style="201" customWidth="1"/>
    <col min="1543" max="1543" width="36.33203125" style="201" bestFit="1" customWidth="1"/>
    <col min="1544" max="1544" width="12" style="201" bestFit="1" customWidth="1"/>
    <col min="1545" max="1546" width="10.33203125" style="201" bestFit="1" customWidth="1"/>
    <col min="1547" max="1547" width="11.6640625" style="201" bestFit="1" customWidth="1"/>
    <col min="1548" max="1548" width="7.33203125" style="201" customWidth="1"/>
    <col min="1549" max="1792" width="9.109375" style="201"/>
    <col min="1793" max="1793" width="11.33203125" style="201" customWidth="1"/>
    <col min="1794" max="1798" width="5.6640625" style="201" customWidth="1"/>
    <col min="1799" max="1799" width="36.33203125" style="201" bestFit="1" customWidth="1"/>
    <col min="1800" max="1800" width="12" style="201" bestFit="1" customWidth="1"/>
    <col min="1801" max="1802" width="10.33203125" style="201" bestFit="1" customWidth="1"/>
    <col min="1803" max="1803" width="11.6640625" style="201" bestFit="1" customWidth="1"/>
    <col min="1804" max="1804" width="7.33203125" style="201" customWidth="1"/>
    <col min="1805" max="2048" width="9.109375" style="201"/>
    <col min="2049" max="2049" width="11.33203125" style="201" customWidth="1"/>
    <col min="2050" max="2054" width="5.6640625" style="201" customWidth="1"/>
    <col min="2055" max="2055" width="36.33203125" style="201" bestFit="1" customWidth="1"/>
    <col min="2056" max="2056" width="12" style="201" bestFit="1" customWidth="1"/>
    <col min="2057" max="2058" width="10.33203125" style="201" bestFit="1" customWidth="1"/>
    <col min="2059" max="2059" width="11.6640625" style="201" bestFit="1" customWidth="1"/>
    <col min="2060" max="2060" width="7.33203125" style="201" customWidth="1"/>
    <col min="2061" max="2304" width="9.109375" style="201"/>
    <col min="2305" max="2305" width="11.33203125" style="201" customWidth="1"/>
    <col min="2306" max="2310" width="5.6640625" style="201" customWidth="1"/>
    <col min="2311" max="2311" width="36.33203125" style="201" bestFit="1" customWidth="1"/>
    <col min="2312" max="2312" width="12" style="201" bestFit="1" customWidth="1"/>
    <col min="2313" max="2314" width="10.33203125" style="201" bestFit="1" customWidth="1"/>
    <col min="2315" max="2315" width="11.6640625" style="201" bestFit="1" customWidth="1"/>
    <col min="2316" max="2316" width="7.33203125" style="201" customWidth="1"/>
    <col min="2317" max="2560" width="9.109375" style="201"/>
    <col min="2561" max="2561" width="11.33203125" style="201" customWidth="1"/>
    <col min="2562" max="2566" width="5.6640625" style="201" customWidth="1"/>
    <col min="2567" max="2567" width="36.33203125" style="201" bestFit="1" customWidth="1"/>
    <col min="2568" max="2568" width="12" style="201" bestFit="1" customWidth="1"/>
    <col min="2569" max="2570" width="10.33203125" style="201" bestFit="1" customWidth="1"/>
    <col min="2571" max="2571" width="11.6640625" style="201" bestFit="1" customWidth="1"/>
    <col min="2572" max="2572" width="7.33203125" style="201" customWidth="1"/>
    <col min="2573" max="2816" width="9.109375" style="201"/>
    <col min="2817" max="2817" width="11.33203125" style="201" customWidth="1"/>
    <col min="2818" max="2822" width="5.6640625" style="201" customWidth="1"/>
    <col min="2823" max="2823" width="36.33203125" style="201" bestFit="1" customWidth="1"/>
    <col min="2824" max="2824" width="12" style="201" bestFit="1" customWidth="1"/>
    <col min="2825" max="2826" width="10.33203125" style="201" bestFit="1" customWidth="1"/>
    <col min="2827" max="2827" width="11.6640625" style="201" bestFit="1" customWidth="1"/>
    <col min="2828" max="2828" width="7.33203125" style="201" customWidth="1"/>
    <col min="2829" max="3072" width="9.109375" style="201"/>
    <col min="3073" max="3073" width="11.33203125" style="201" customWidth="1"/>
    <col min="3074" max="3078" width="5.6640625" style="201" customWidth="1"/>
    <col min="3079" max="3079" width="36.33203125" style="201" bestFit="1" customWidth="1"/>
    <col min="3080" max="3080" width="12" style="201" bestFit="1" customWidth="1"/>
    <col min="3081" max="3082" width="10.33203125" style="201" bestFit="1" customWidth="1"/>
    <col min="3083" max="3083" width="11.6640625" style="201" bestFit="1" customWidth="1"/>
    <col min="3084" max="3084" width="7.33203125" style="201" customWidth="1"/>
    <col min="3085" max="3328" width="9.109375" style="201"/>
    <col min="3329" max="3329" width="11.33203125" style="201" customWidth="1"/>
    <col min="3330" max="3334" width="5.6640625" style="201" customWidth="1"/>
    <col min="3335" max="3335" width="36.33203125" style="201" bestFit="1" customWidth="1"/>
    <col min="3336" max="3336" width="12" style="201" bestFit="1" customWidth="1"/>
    <col min="3337" max="3338" width="10.33203125" style="201" bestFit="1" customWidth="1"/>
    <col min="3339" max="3339" width="11.6640625" style="201" bestFit="1" customWidth="1"/>
    <col min="3340" max="3340" width="7.33203125" style="201" customWidth="1"/>
    <col min="3341" max="3584" width="9.109375" style="201"/>
    <col min="3585" max="3585" width="11.33203125" style="201" customWidth="1"/>
    <col min="3586" max="3590" width="5.6640625" style="201" customWidth="1"/>
    <col min="3591" max="3591" width="36.33203125" style="201" bestFit="1" customWidth="1"/>
    <col min="3592" max="3592" width="12" style="201" bestFit="1" customWidth="1"/>
    <col min="3593" max="3594" width="10.33203125" style="201" bestFit="1" customWidth="1"/>
    <col min="3595" max="3595" width="11.6640625" style="201" bestFit="1" customWidth="1"/>
    <col min="3596" max="3596" width="7.33203125" style="201" customWidth="1"/>
    <col min="3597" max="3840" width="9.109375" style="201"/>
    <col min="3841" max="3841" width="11.33203125" style="201" customWidth="1"/>
    <col min="3842" max="3846" width="5.6640625" style="201" customWidth="1"/>
    <col min="3847" max="3847" width="36.33203125" style="201" bestFit="1" customWidth="1"/>
    <col min="3848" max="3848" width="12" style="201" bestFit="1" customWidth="1"/>
    <col min="3849" max="3850" width="10.33203125" style="201" bestFit="1" customWidth="1"/>
    <col min="3851" max="3851" width="11.6640625" style="201" bestFit="1" customWidth="1"/>
    <col min="3852" max="3852" width="7.33203125" style="201" customWidth="1"/>
    <col min="3853" max="4096" width="9.109375" style="201"/>
    <col min="4097" max="4097" width="11.33203125" style="201" customWidth="1"/>
    <col min="4098" max="4102" width="5.6640625" style="201" customWidth="1"/>
    <col min="4103" max="4103" width="36.33203125" style="201" bestFit="1" customWidth="1"/>
    <col min="4104" max="4104" width="12" style="201" bestFit="1" customWidth="1"/>
    <col min="4105" max="4106" width="10.33203125" style="201" bestFit="1" customWidth="1"/>
    <col min="4107" max="4107" width="11.6640625" style="201" bestFit="1" customWidth="1"/>
    <col min="4108" max="4108" width="7.33203125" style="201" customWidth="1"/>
    <col min="4109" max="4352" width="9.109375" style="201"/>
    <col min="4353" max="4353" width="11.33203125" style="201" customWidth="1"/>
    <col min="4354" max="4358" width="5.6640625" style="201" customWidth="1"/>
    <col min="4359" max="4359" width="36.33203125" style="201" bestFit="1" customWidth="1"/>
    <col min="4360" max="4360" width="12" style="201" bestFit="1" customWidth="1"/>
    <col min="4361" max="4362" width="10.33203125" style="201" bestFit="1" customWidth="1"/>
    <col min="4363" max="4363" width="11.6640625" style="201" bestFit="1" customWidth="1"/>
    <col min="4364" max="4364" width="7.33203125" style="201" customWidth="1"/>
    <col min="4365" max="4608" width="9.109375" style="201"/>
    <col min="4609" max="4609" width="11.33203125" style="201" customWidth="1"/>
    <col min="4610" max="4614" width="5.6640625" style="201" customWidth="1"/>
    <col min="4615" max="4615" width="36.33203125" style="201" bestFit="1" customWidth="1"/>
    <col min="4616" max="4616" width="12" style="201" bestFit="1" customWidth="1"/>
    <col min="4617" max="4618" width="10.33203125" style="201" bestFit="1" customWidth="1"/>
    <col min="4619" max="4619" width="11.6640625" style="201" bestFit="1" customWidth="1"/>
    <col min="4620" max="4620" width="7.33203125" style="201" customWidth="1"/>
    <col min="4621" max="4864" width="9.109375" style="201"/>
    <col min="4865" max="4865" width="11.33203125" style="201" customWidth="1"/>
    <col min="4866" max="4870" width="5.6640625" style="201" customWidth="1"/>
    <col min="4871" max="4871" width="36.33203125" style="201" bestFit="1" customWidth="1"/>
    <col min="4872" max="4872" width="12" style="201" bestFit="1" customWidth="1"/>
    <col min="4873" max="4874" width="10.33203125" style="201" bestFit="1" customWidth="1"/>
    <col min="4875" max="4875" width="11.6640625" style="201" bestFit="1" customWidth="1"/>
    <col min="4876" max="4876" width="7.33203125" style="201" customWidth="1"/>
    <col min="4877" max="5120" width="9.109375" style="201"/>
    <col min="5121" max="5121" width="11.33203125" style="201" customWidth="1"/>
    <col min="5122" max="5126" width="5.6640625" style="201" customWidth="1"/>
    <col min="5127" max="5127" width="36.33203125" style="201" bestFit="1" customWidth="1"/>
    <col min="5128" max="5128" width="12" style="201" bestFit="1" customWidth="1"/>
    <col min="5129" max="5130" width="10.33203125" style="201" bestFit="1" customWidth="1"/>
    <col min="5131" max="5131" width="11.6640625" style="201" bestFit="1" customWidth="1"/>
    <col min="5132" max="5132" width="7.33203125" style="201" customWidth="1"/>
    <col min="5133" max="5376" width="9.109375" style="201"/>
    <col min="5377" max="5377" width="11.33203125" style="201" customWidth="1"/>
    <col min="5378" max="5382" width="5.6640625" style="201" customWidth="1"/>
    <col min="5383" max="5383" width="36.33203125" style="201" bestFit="1" customWidth="1"/>
    <col min="5384" max="5384" width="12" style="201" bestFit="1" customWidth="1"/>
    <col min="5385" max="5386" width="10.33203125" style="201" bestFit="1" customWidth="1"/>
    <col min="5387" max="5387" width="11.6640625" style="201" bestFit="1" customWidth="1"/>
    <col min="5388" max="5388" width="7.33203125" style="201" customWidth="1"/>
    <col min="5389" max="5632" width="9.109375" style="201"/>
    <col min="5633" max="5633" width="11.33203125" style="201" customWidth="1"/>
    <col min="5634" max="5638" width="5.6640625" style="201" customWidth="1"/>
    <col min="5639" max="5639" width="36.33203125" style="201" bestFit="1" customWidth="1"/>
    <col min="5640" max="5640" width="12" style="201" bestFit="1" customWidth="1"/>
    <col min="5641" max="5642" width="10.33203125" style="201" bestFit="1" customWidth="1"/>
    <col min="5643" max="5643" width="11.6640625" style="201" bestFit="1" customWidth="1"/>
    <col min="5644" max="5644" width="7.33203125" style="201" customWidth="1"/>
    <col min="5645" max="5888" width="9.109375" style="201"/>
    <col min="5889" max="5889" width="11.33203125" style="201" customWidth="1"/>
    <col min="5890" max="5894" width="5.6640625" style="201" customWidth="1"/>
    <col min="5895" max="5895" width="36.33203125" style="201" bestFit="1" customWidth="1"/>
    <col min="5896" max="5896" width="12" style="201" bestFit="1" customWidth="1"/>
    <col min="5897" max="5898" width="10.33203125" style="201" bestFit="1" customWidth="1"/>
    <col min="5899" max="5899" width="11.6640625" style="201" bestFit="1" customWidth="1"/>
    <col min="5900" max="5900" width="7.33203125" style="201" customWidth="1"/>
    <col min="5901" max="6144" width="9.109375" style="201"/>
    <col min="6145" max="6145" width="11.33203125" style="201" customWidth="1"/>
    <col min="6146" max="6150" width="5.6640625" style="201" customWidth="1"/>
    <col min="6151" max="6151" width="36.33203125" style="201" bestFit="1" customWidth="1"/>
    <col min="6152" max="6152" width="12" style="201" bestFit="1" customWidth="1"/>
    <col min="6153" max="6154" width="10.33203125" style="201" bestFit="1" customWidth="1"/>
    <col min="6155" max="6155" width="11.6640625" style="201" bestFit="1" customWidth="1"/>
    <col min="6156" max="6156" width="7.33203125" style="201" customWidth="1"/>
    <col min="6157" max="6400" width="9.109375" style="201"/>
    <col min="6401" max="6401" width="11.33203125" style="201" customWidth="1"/>
    <col min="6402" max="6406" width="5.6640625" style="201" customWidth="1"/>
    <col min="6407" max="6407" width="36.33203125" style="201" bestFit="1" customWidth="1"/>
    <col min="6408" max="6408" width="12" style="201" bestFit="1" customWidth="1"/>
    <col min="6409" max="6410" width="10.33203125" style="201" bestFit="1" customWidth="1"/>
    <col min="6411" max="6411" width="11.6640625" style="201" bestFit="1" customWidth="1"/>
    <col min="6412" max="6412" width="7.33203125" style="201" customWidth="1"/>
    <col min="6413" max="6656" width="9.109375" style="201"/>
    <col min="6657" max="6657" width="11.33203125" style="201" customWidth="1"/>
    <col min="6658" max="6662" width="5.6640625" style="201" customWidth="1"/>
    <col min="6663" max="6663" width="36.33203125" style="201" bestFit="1" customWidth="1"/>
    <col min="6664" max="6664" width="12" style="201" bestFit="1" customWidth="1"/>
    <col min="6665" max="6666" width="10.33203125" style="201" bestFit="1" customWidth="1"/>
    <col min="6667" max="6667" width="11.6640625" style="201" bestFit="1" customWidth="1"/>
    <col min="6668" max="6668" width="7.33203125" style="201" customWidth="1"/>
    <col min="6669" max="6912" width="9.109375" style="201"/>
    <col min="6913" max="6913" width="11.33203125" style="201" customWidth="1"/>
    <col min="6914" max="6918" width="5.6640625" style="201" customWidth="1"/>
    <col min="6919" max="6919" width="36.33203125" style="201" bestFit="1" customWidth="1"/>
    <col min="6920" max="6920" width="12" style="201" bestFit="1" customWidth="1"/>
    <col min="6921" max="6922" width="10.33203125" style="201" bestFit="1" customWidth="1"/>
    <col min="6923" max="6923" width="11.6640625" style="201" bestFit="1" customWidth="1"/>
    <col min="6924" max="6924" width="7.33203125" style="201" customWidth="1"/>
    <col min="6925" max="7168" width="9.109375" style="201"/>
    <col min="7169" max="7169" width="11.33203125" style="201" customWidth="1"/>
    <col min="7170" max="7174" width="5.6640625" style="201" customWidth="1"/>
    <col min="7175" max="7175" width="36.33203125" style="201" bestFit="1" customWidth="1"/>
    <col min="7176" max="7176" width="12" style="201" bestFit="1" customWidth="1"/>
    <col min="7177" max="7178" width="10.33203125" style="201" bestFit="1" customWidth="1"/>
    <col min="7179" max="7179" width="11.6640625" style="201" bestFit="1" customWidth="1"/>
    <col min="7180" max="7180" width="7.33203125" style="201" customWidth="1"/>
    <col min="7181" max="7424" width="9.109375" style="201"/>
    <col min="7425" max="7425" width="11.33203125" style="201" customWidth="1"/>
    <col min="7426" max="7430" width="5.6640625" style="201" customWidth="1"/>
    <col min="7431" max="7431" width="36.33203125" style="201" bestFit="1" customWidth="1"/>
    <col min="7432" max="7432" width="12" style="201" bestFit="1" customWidth="1"/>
    <col min="7433" max="7434" width="10.33203125" style="201" bestFit="1" customWidth="1"/>
    <col min="7435" max="7435" width="11.6640625" style="201" bestFit="1" customWidth="1"/>
    <col min="7436" max="7436" width="7.33203125" style="201" customWidth="1"/>
    <col min="7437" max="7680" width="9.109375" style="201"/>
    <col min="7681" max="7681" width="11.33203125" style="201" customWidth="1"/>
    <col min="7682" max="7686" width="5.6640625" style="201" customWidth="1"/>
    <col min="7687" max="7687" width="36.33203125" style="201" bestFit="1" customWidth="1"/>
    <col min="7688" max="7688" width="12" style="201" bestFit="1" customWidth="1"/>
    <col min="7689" max="7690" width="10.33203125" style="201" bestFit="1" customWidth="1"/>
    <col min="7691" max="7691" width="11.6640625" style="201" bestFit="1" customWidth="1"/>
    <col min="7692" max="7692" width="7.33203125" style="201" customWidth="1"/>
    <col min="7693" max="7936" width="9.109375" style="201"/>
    <col min="7937" max="7937" width="11.33203125" style="201" customWidth="1"/>
    <col min="7938" max="7942" width="5.6640625" style="201" customWidth="1"/>
    <col min="7943" max="7943" width="36.33203125" style="201" bestFit="1" customWidth="1"/>
    <col min="7944" max="7944" width="12" style="201" bestFit="1" customWidth="1"/>
    <col min="7945" max="7946" width="10.33203125" style="201" bestFit="1" customWidth="1"/>
    <col min="7947" max="7947" width="11.6640625" style="201" bestFit="1" customWidth="1"/>
    <col min="7948" max="7948" width="7.33203125" style="201" customWidth="1"/>
    <col min="7949" max="8192" width="9.109375" style="201"/>
    <col min="8193" max="8193" width="11.33203125" style="201" customWidth="1"/>
    <col min="8194" max="8198" width="5.6640625" style="201" customWidth="1"/>
    <col min="8199" max="8199" width="36.33203125" style="201" bestFit="1" customWidth="1"/>
    <col min="8200" max="8200" width="12" style="201" bestFit="1" customWidth="1"/>
    <col min="8201" max="8202" width="10.33203125" style="201" bestFit="1" customWidth="1"/>
    <col min="8203" max="8203" width="11.6640625" style="201" bestFit="1" customWidth="1"/>
    <col min="8204" max="8204" width="7.33203125" style="201" customWidth="1"/>
    <col min="8205" max="8448" width="9.109375" style="201"/>
    <col min="8449" max="8449" width="11.33203125" style="201" customWidth="1"/>
    <col min="8450" max="8454" width="5.6640625" style="201" customWidth="1"/>
    <col min="8455" max="8455" width="36.33203125" style="201" bestFit="1" customWidth="1"/>
    <col min="8456" max="8456" width="12" style="201" bestFit="1" customWidth="1"/>
    <col min="8457" max="8458" width="10.33203125" style="201" bestFit="1" customWidth="1"/>
    <col min="8459" max="8459" width="11.6640625" style="201" bestFit="1" customWidth="1"/>
    <col min="8460" max="8460" width="7.33203125" style="201" customWidth="1"/>
    <col min="8461" max="8704" width="9.109375" style="201"/>
    <col min="8705" max="8705" width="11.33203125" style="201" customWidth="1"/>
    <col min="8706" max="8710" width="5.6640625" style="201" customWidth="1"/>
    <col min="8711" max="8711" width="36.33203125" style="201" bestFit="1" customWidth="1"/>
    <col min="8712" max="8712" width="12" style="201" bestFit="1" customWidth="1"/>
    <col min="8713" max="8714" width="10.33203125" style="201" bestFit="1" customWidth="1"/>
    <col min="8715" max="8715" width="11.6640625" style="201" bestFit="1" customWidth="1"/>
    <col min="8716" max="8716" width="7.33203125" style="201" customWidth="1"/>
    <col min="8717" max="8960" width="9.109375" style="201"/>
    <col min="8961" max="8961" width="11.33203125" style="201" customWidth="1"/>
    <col min="8962" max="8966" width="5.6640625" style="201" customWidth="1"/>
    <col min="8967" max="8967" width="36.33203125" style="201" bestFit="1" customWidth="1"/>
    <col min="8968" max="8968" width="12" style="201" bestFit="1" customWidth="1"/>
    <col min="8969" max="8970" width="10.33203125" style="201" bestFit="1" customWidth="1"/>
    <col min="8971" max="8971" width="11.6640625" style="201" bestFit="1" customWidth="1"/>
    <col min="8972" max="8972" width="7.33203125" style="201" customWidth="1"/>
    <col min="8973" max="9216" width="9.109375" style="201"/>
    <col min="9217" max="9217" width="11.33203125" style="201" customWidth="1"/>
    <col min="9218" max="9222" width="5.6640625" style="201" customWidth="1"/>
    <col min="9223" max="9223" width="36.33203125" style="201" bestFit="1" customWidth="1"/>
    <col min="9224" max="9224" width="12" style="201" bestFit="1" customWidth="1"/>
    <col min="9225" max="9226" width="10.33203125" style="201" bestFit="1" customWidth="1"/>
    <col min="9227" max="9227" width="11.6640625" style="201" bestFit="1" customWidth="1"/>
    <col min="9228" max="9228" width="7.33203125" style="201" customWidth="1"/>
    <col min="9229" max="9472" width="9.109375" style="201"/>
    <col min="9473" max="9473" width="11.33203125" style="201" customWidth="1"/>
    <col min="9474" max="9478" width="5.6640625" style="201" customWidth="1"/>
    <col min="9479" max="9479" width="36.33203125" style="201" bestFit="1" customWidth="1"/>
    <col min="9480" max="9480" width="12" style="201" bestFit="1" customWidth="1"/>
    <col min="9481" max="9482" width="10.33203125" style="201" bestFit="1" customWidth="1"/>
    <col min="9483" max="9483" width="11.6640625" style="201" bestFit="1" customWidth="1"/>
    <col min="9484" max="9484" width="7.33203125" style="201" customWidth="1"/>
    <col min="9485" max="9728" width="9.109375" style="201"/>
    <col min="9729" max="9729" width="11.33203125" style="201" customWidth="1"/>
    <col min="9730" max="9734" width="5.6640625" style="201" customWidth="1"/>
    <col min="9735" max="9735" width="36.33203125" style="201" bestFit="1" customWidth="1"/>
    <col min="9736" max="9736" width="12" style="201" bestFit="1" customWidth="1"/>
    <col min="9737" max="9738" width="10.33203125" style="201" bestFit="1" customWidth="1"/>
    <col min="9739" max="9739" width="11.6640625" style="201" bestFit="1" customWidth="1"/>
    <col min="9740" max="9740" width="7.33203125" style="201" customWidth="1"/>
    <col min="9741" max="9984" width="9.109375" style="201"/>
    <col min="9985" max="9985" width="11.33203125" style="201" customWidth="1"/>
    <col min="9986" max="9990" width="5.6640625" style="201" customWidth="1"/>
    <col min="9991" max="9991" width="36.33203125" style="201" bestFit="1" customWidth="1"/>
    <col min="9992" max="9992" width="12" style="201" bestFit="1" customWidth="1"/>
    <col min="9993" max="9994" width="10.33203125" style="201" bestFit="1" customWidth="1"/>
    <col min="9995" max="9995" width="11.6640625" style="201" bestFit="1" customWidth="1"/>
    <col min="9996" max="9996" width="7.33203125" style="201" customWidth="1"/>
    <col min="9997" max="10240" width="9.109375" style="201"/>
    <col min="10241" max="10241" width="11.33203125" style="201" customWidth="1"/>
    <col min="10242" max="10246" width="5.6640625" style="201" customWidth="1"/>
    <col min="10247" max="10247" width="36.33203125" style="201" bestFit="1" customWidth="1"/>
    <col min="10248" max="10248" width="12" style="201" bestFit="1" customWidth="1"/>
    <col min="10249" max="10250" width="10.33203125" style="201" bestFit="1" customWidth="1"/>
    <col min="10251" max="10251" width="11.6640625" style="201" bestFit="1" customWidth="1"/>
    <col min="10252" max="10252" width="7.33203125" style="201" customWidth="1"/>
    <col min="10253" max="10496" width="9.109375" style="201"/>
    <col min="10497" max="10497" width="11.33203125" style="201" customWidth="1"/>
    <col min="10498" max="10502" width="5.6640625" style="201" customWidth="1"/>
    <col min="10503" max="10503" width="36.33203125" style="201" bestFit="1" customWidth="1"/>
    <col min="10504" max="10504" width="12" style="201" bestFit="1" customWidth="1"/>
    <col min="10505" max="10506" width="10.33203125" style="201" bestFit="1" customWidth="1"/>
    <col min="10507" max="10507" width="11.6640625" style="201" bestFit="1" customWidth="1"/>
    <col min="10508" max="10508" width="7.33203125" style="201" customWidth="1"/>
    <col min="10509" max="10752" width="9.109375" style="201"/>
    <col min="10753" max="10753" width="11.33203125" style="201" customWidth="1"/>
    <col min="10754" max="10758" width="5.6640625" style="201" customWidth="1"/>
    <col min="10759" max="10759" width="36.33203125" style="201" bestFit="1" customWidth="1"/>
    <col min="10760" max="10760" width="12" style="201" bestFit="1" customWidth="1"/>
    <col min="10761" max="10762" width="10.33203125" style="201" bestFit="1" customWidth="1"/>
    <col min="10763" max="10763" width="11.6640625" style="201" bestFit="1" customWidth="1"/>
    <col min="10764" max="10764" width="7.33203125" style="201" customWidth="1"/>
    <col min="10765" max="11008" width="9.109375" style="201"/>
    <col min="11009" max="11009" width="11.33203125" style="201" customWidth="1"/>
    <col min="11010" max="11014" width="5.6640625" style="201" customWidth="1"/>
    <col min="11015" max="11015" width="36.33203125" style="201" bestFit="1" customWidth="1"/>
    <col min="11016" max="11016" width="12" style="201" bestFit="1" customWidth="1"/>
    <col min="11017" max="11018" width="10.33203125" style="201" bestFit="1" customWidth="1"/>
    <col min="11019" max="11019" width="11.6640625" style="201" bestFit="1" customWidth="1"/>
    <col min="11020" max="11020" width="7.33203125" style="201" customWidth="1"/>
    <col min="11021" max="11264" width="9.109375" style="201"/>
    <col min="11265" max="11265" width="11.33203125" style="201" customWidth="1"/>
    <col min="11266" max="11270" width="5.6640625" style="201" customWidth="1"/>
    <col min="11271" max="11271" width="36.33203125" style="201" bestFit="1" customWidth="1"/>
    <col min="11272" max="11272" width="12" style="201" bestFit="1" customWidth="1"/>
    <col min="11273" max="11274" width="10.33203125" style="201" bestFit="1" customWidth="1"/>
    <col min="11275" max="11275" width="11.6640625" style="201" bestFit="1" customWidth="1"/>
    <col min="11276" max="11276" width="7.33203125" style="201" customWidth="1"/>
    <col min="11277" max="11520" width="9.109375" style="201"/>
    <col min="11521" max="11521" width="11.33203125" style="201" customWidth="1"/>
    <col min="11522" max="11526" width="5.6640625" style="201" customWidth="1"/>
    <col min="11527" max="11527" width="36.33203125" style="201" bestFit="1" customWidth="1"/>
    <col min="11528" max="11528" width="12" style="201" bestFit="1" customWidth="1"/>
    <col min="11529" max="11530" width="10.33203125" style="201" bestFit="1" customWidth="1"/>
    <col min="11531" max="11531" width="11.6640625" style="201" bestFit="1" customWidth="1"/>
    <col min="11532" max="11532" width="7.33203125" style="201" customWidth="1"/>
    <col min="11533" max="11776" width="9.109375" style="201"/>
    <col min="11777" max="11777" width="11.33203125" style="201" customWidth="1"/>
    <col min="11778" max="11782" width="5.6640625" style="201" customWidth="1"/>
    <col min="11783" max="11783" width="36.33203125" style="201" bestFit="1" customWidth="1"/>
    <col min="11784" max="11784" width="12" style="201" bestFit="1" customWidth="1"/>
    <col min="11785" max="11786" width="10.33203125" style="201" bestFit="1" customWidth="1"/>
    <col min="11787" max="11787" width="11.6640625" style="201" bestFit="1" customWidth="1"/>
    <col min="11788" max="11788" width="7.33203125" style="201" customWidth="1"/>
    <col min="11789" max="12032" width="9.109375" style="201"/>
    <col min="12033" max="12033" width="11.33203125" style="201" customWidth="1"/>
    <col min="12034" max="12038" width="5.6640625" style="201" customWidth="1"/>
    <col min="12039" max="12039" width="36.33203125" style="201" bestFit="1" customWidth="1"/>
    <col min="12040" max="12040" width="12" style="201" bestFit="1" customWidth="1"/>
    <col min="12041" max="12042" width="10.33203125" style="201" bestFit="1" customWidth="1"/>
    <col min="12043" max="12043" width="11.6640625" style="201" bestFit="1" customWidth="1"/>
    <col min="12044" max="12044" width="7.33203125" style="201" customWidth="1"/>
    <col min="12045" max="12288" width="9.109375" style="201"/>
    <col min="12289" max="12289" width="11.33203125" style="201" customWidth="1"/>
    <col min="12290" max="12294" width="5.6640625" style="201" customWidth="1"/>
    <col min="12295" max="12295" width="36.33203125" style="201" bestFit="1" customWidth="1"/>
    <col min="12296" max="12296" width="12" style="201" bestFit="1" customWidth="1"/>
    <col min="12297" max="12298" width="10.33203125" style="201" bestFit="1" customWidth="1"/>
    <col min="12299" max="12299" width="11.6640625" style="201" bestFit="1" customWidth="1"/>
    <col min="12300" max="12300" width="7.33203125" style="201" customWidth="1"/>
    <col min="12301" max="12544" width="9.109375" style="201"/>
    <col min="12545" max="12545" width="11.33203125" style="201" customWidth="1"/>
    <col min="12546" max="12550" width="5.6640625" style="201" customWidth="1"/>
    <col min="12551" max="12551" width="36.33203125" style="201" bestFit="1" customWidth="1"/>
    <col min="12552" max="12552" width="12" style="201" bestFit="1" customWidth="1"/>
    <col min="12553" max="12554" width="10.33203125" style="201" bestFit="1" customWidth="1"/>
    <col min="12555" max="12555" width="11.6640625" style="201" bestFit="1" customWidth="1"/>
    <col min="12556" max="12556" width="7.33203125" style="201" customWidth="1"/>
    <col min="12557" max="12800" width="9.109375" style="201"/>
    <col min="12801" max="12801" width="11.33203125" style="201" customWidth="1"/>
    <col min="12802" max="12806" width="5.6640625" style="201" customWidth="1"/>
    <col min="12807" max="12807" width="36.33203125" style="201" bestFit="1" customWidth="1"/>
    <col min="12808" max="12808" width="12" style="201" bestFit="1" customWidth="1"/>
    <col min="12809" max="12810" width="10.33203125" style="201" bestFit="1" customWidth="1"/>
    <col min="12811" max="12811" width="11.6640625" style="201" bestFit="1" customWidth="1"/>
    <col min="12812" max="12812" width="7.33203125" style="201" customWidth="1"/>
    <col min="12813" max="13056" width="9.109375" style="201"/>
    <col min="13057" max="13057" width="11.33203125" style="201" customWidth="1"/>
    <col min="13058" max="13062" width="5.6640625" style="201" customWidth="1"/>
    <col min="13063" max="13063" width="36.33203125" style="201" bestFit="1" customWidth="1"/>
    <col min="13064" max="13064" width="12" style="201" bestFit="1" customWidth="1"/>
    <col min="13065" max="13066" width="10.33203125" style="201" bestFit="1" customWidth="1"/>
    <col min="13067" max="13067" width="11.6640625" style="201" bestFit="1" customWidth="1"/>
    <col min="13068" max="13068" width="7.33203125" style="201" customWidth="1"/>
    <col min="13069" max="13312" width="9.109375" style="201"/>
    <col min="13313" max="13313" width="11.33203125" style="201" customWidth="1"/>
    <col min="13314" max="13318" width="5.6640625" style="201" customWidth="1"/>
    <col min="13319" max="13319" width="36.33203125" style="201" bestFit="1" customWidth="1"/>
    <col min="13320" max="13320" width="12" style="201" bestFit="1" customWidth="1"/>
    <col min="13321" max="13322" width="10.33203125" style="201" bestFit="1" customWidth="1"/>
    <col min="13323" max="13323" width="11.6640625" style="201" bestFit="1" customWidth="1"/>
    <col min="13324" max="13324" width="7.33203125" style="201" customWidth="1"/>
    <col min="13325" max="13568" width="9.109375" style="201"/>
    <col min="13569" max="13569" width="11.33203125" style="201" customWidth="1"/>
    <col min="13570" max="13574" width="5.6640625" style="201" customWidth="1"/>
    <col min="13575" max="13575" width="36.33203125" style="201" bestFit="1" customWidth="1"/>
    <col min="13576" max="13576" width="12" style="201" bestFit="1" customWidth="1"/>
    <col min="13577" max="13578" width="10.33203125" style="201" bestFit="1" customWidth="1"/>
    <col min="13579" max="13579" width="11.6640625" style="201" bestFit="1" customWidth="1"/>
    <col min="13580" max="13580" width="7.33203125" style="201" customWidth="1"/>
    <col min="13581" max="13824" width="9.109375" style="201"/>
    <col min="13825" max="13825" width="11.33203125" style="201" customWidth="1"/>
    <col min="13826" max="13830" width="5.6640625" style="201" customWidth="1"/>
    <col min="13831" max="13831" width="36.33203125" style="201" bestFit="1" customWidth="1"/>
    <col min="13832" max="13832" width="12" style="201" bestFit="1" customWidth="1"/>
    <col min="13833" max="13834" width="10.33203125" style="201" bestFit="1" customWidth="1"/>
    <col min="13835" max="13835" width="11.6640625" style="201" bestFit="1" customWidth="1"/>
    <col min="13836" max="13836" width="7.33203125" style="201" customWidth="1"/>
    <col min="13837" max="14080" width="9.109375" style="201"/>
    <col min="14081" max="14081" width="11.33203125" style="201" customWidth="1"/>
    <col min="14082" max="14086" width="5.6640625" style="201" customWidth="1"/>
    <col min="14087" max="14087" width="36.33203125" style="201" bestFit="1" customWidth="1"/>
    <col min="14088" max="14088" width="12" style="201" bestFit="1" customWidth="1"/>
    <col min="14089" max="14090" width="10.33203125" style="201" bestFit="1" customWidth="1"/>
    <col min="14091" max="14091" width="11.6640625" style="201" bestFit="1" customWidth="1"/>
    <col min="14092" max="14092" width="7.33203125" style="201" customWidth="1"/>
    <col min="14093" max="14336" width="9.109375" style="201"/>
    <col min="14337" max="14337" width="11.33203125" style="201" customWidth="1"/>
    <col min="14338" max="14342" width="5.6640625" style="201" customWidth="1"/>
    <col min="14343" max="14343" width="36.33203125" style="201" bestFit="1" customWidth="1"/>
    <col min="14344" max="14344" width="12" style="201" bestFit="1" customWidth="1"/>
    <col min="14345" max="14346" width="10.33203125" style="201" bestFit="1" customWidth="1"/>
    <col min="14347" max="14347" width="11.6640625" style="201" bestFit="1" customWidth="1"/>
    <col min="14348" max="14348" width="7.33203125" style="201" customWidth="1"/>
    <col min="14349" max="14592" width="9.109375" style="201"/>
    <col min="14593" max="14593" width="11.33203125" style="201" customWidth="1"/>
    <col min="14594" max="14598" width="5.6640625" style="201" customWidth="1"/>
    <col min="14599" max="14599" width="36.33203125" style="201" bestFit="1" customWidth="1"/>
    <col min="14600" max="14600" width="12" style="201" bestFit="1" customWidth="1"/>
    <col min="14601" max="14602" width="10.33203125" style="201" bestFit="1" customWidth="1"/>
    <col min="14603" max="14603" width="11.6640625" style="201" bestFit="1" customWidth="1"/>
    <col min="14604" max="14604" width="7.33203125" style="201" customWidth="1"/>
    <col min="14605" max="14848" width="9.109375" style="201"/>
    <col min="14849" max="14849" width="11.33203125" style="201" customWidth="1"/>
    <col min="14850" max="14854" width="5.6640625" style="201" customWidth="1"/>
    <col min="14855" max="14855" width="36.33203125" style="201" bestFit="1" customWidth="1"/>
    <col min="14856" max="14856" width="12" style="201" bestFit="1" customWidth="1"/>
    <col min="14857" max="14858" width="10.33203125" style="201" bestFit="1" customWidth="1"/>
    <col min="14859" max="14859" width="11.6640625" style="201" bestFit="1" customWidth="1"/>
    <col min="14860" max="14860" width="7.33203125" style="201" customWidth="1"/>
    <col min="14861" max="15104" width="9.109375" style="201"/>
    <col min="15105" max="15105" width="11.33203125" style="201" customWidth="1"/>
    <col min="15106" max="15110" width="5.6640625" style="201" customWidth="1"/>
    <col min="15111" max="15111" width="36.33203125" style="201" bestFit="1" customWidth="1"/>
    <col min="15112" max="15112" width="12" style="201" bestFit="1" customWidth="1"/>
    <col min="15113" max="15114" width="10.33203125" style="201" bestFit="1" customWidth="1"/>
    <col min="15115" max="15115" width="11.6640625" style="201" bestFit="1" customWidth="1"/>
    <col min="15116" max="15116" width="7.33203125" style="201" customWidth="1"/>
    <col min="15117" max="15360" width="9.109375" style="201"/>
    <col min="15361" max="15361" width="11.33203125" style="201" customWidth="1"/>
    <col min="15362" max="15366" width="5.6640625" style="201" customWidth="1"/>
    <col min="15367" max="15367" width="36.33203125" style="201" bestFit="1" customWidth="1"/>
    <col min="15368" max="15368" width="12" style="201" bestFit="1" customWidth="1"/>
    <col min="15369" max="15370" width="10.33203125" style="201" bestFit="1" customWidth="1"/>
    <col min="15371" max="15371" width="11.6640625" style="201" bestFit="1" customWidth="1"/>
    <col min="15372" max="15372" width="7.33203125" style="201" customWidth="1"/>
    <col min="15373" max="15616" width="9.109375" style="201"/>
    <col min="15617" max="15617" width="11.33203125" style="201" customWidth="1"/>
    <col min="15618" max="15622" width="5.6640625" style="201" customWidth="1"/>
    <col min="15623" max="15623" width="36.33203125" style="201" bestFit="1" customWidth="1"/>
    <col min="15624" max="15624" width="12" style="201" bestFit="1" customWidth="1"/>
    <col min="15625" max="15626" width="10.33203125" style="201" bestFit="1" customWidth="1"/>
    <col min="15627" max="15627" width="11.6640625" style="201" bestFit="1" customWidth="1"/>
    <col min="15628" max="15628" width="7.33203125" style="201" customWidth="1"/>
    <col min="15629" max="15872" width="9.109375" style="201"/>
    <col min="15873" max="15873" width="11.33203125" style="201" customWidth="1"/>
    <col min="15874" max="15878" width="5.6640625" style="201" customWidth="1"/>
    <col min="15879" max="15879" width="36.33203125" style="201" bestFit="1" customWidth="1"/>
    <col min="15880" max="15880" width="12" style="201" bestFit="1" customWidth="1"/>
    <col min="15881" max="15882" width="10.33203125" style="201" bestFit="1" customWidth="1"/>
    <col min="15883" max="15883" width="11.6640625" style="201" bestFit="1" customWidth="1"/>
    <col min="15884" max="15884" width="7.33203125" style="201" customWidth="1"/>
    <col min="15885" max="16128" width="9.109375" style="201"/>
    <col min="16129" max="16129" width="11.33203125" style="201" customWidth="1"/>
    <col min="16130" max="16134" width="5.6640625" style="201" customWidth="1"/>
    <col min="16135" max="16135" width="36.33203125" style="201" bestFit="1" customWidth="1"/>
    <col min="16136" max="16136" width="12" style="201" bestFit="1" customWidth="1"/>
    <col min="16137" max="16138" width="10.33203125" style="201" bestFit="1" customWidth="1"/>
    <col min="16139" max="16139" width="11.6640625" style="201" bestFit="1" customWidth="1"/>
    <col min="16140" max="16140" width="7.33203125" style="201" customWidth="1"/>
    <col min="16141" max="16384" width="9.109375" style="201"/>
  </cols>
  <sheetData>
    <row r="1" spans="1:12" ht="11.4" customHeight="1" x14ac:dyDescent="0.25">
      <c r="A1" s="50" t="s">
        <v>363</v>
      </c>
      <c r="B1" s="198" t="s">
        <v>364</v>
      </c>
      <c r="C1" s="199"/>
      <c r="D1" s="199"/>
      <c r="E1" s="199"/>
      <c r="F1" s="199"/>
      <c r="G1" s="52"/>
      <c r="H1" s="53" t="s">
        <v>365</v>
      </c>
      <c r="I1" s="53" t="s">
        <v>366</v>
      </c>
      <c r="J1" s="53" t="s">
        <v>367</v>
      </c>
      <c r="K1" s="53" t="s">
        <v>368</v>
      </c>
      <c r="L1" s="200"/>
    </row>
    <row r="2" spans="1:12" ht="9.9" customHeight="1" x14ac:dyDescent="0.25">
      <c r="A2" s="57" t="s">
        <v>369</v>
      </c>
      <c r="B2" s="177" t="s">
        <v>370</v>
      </c>
      <c r="C2" s="178"/>
      <c r="D2" s="178"/>
      <c r="E2" s="178"/>
      <c r="F2" s="178"/>
      <c r="G2" s="59"/>
      <c r="H2" s="202">
        <v>25503686.559999999</v>
      </c>
      <c r="I2" s="202">
        <v>2251906.66</v>
      </c>
      <c r="J2" s="202">
        <v>2236183.84</v>
      </c>
      <c r="K2" s="202">
        <v>25519409.379999999</v>
      </c>
      <c r="L2" s="203"/>
    </row>
    <row r="3" spans="1:12" ht="9.9" customHeight="1" x14ac:dyDescent="0.25">
      <c r="A3" s="57" t="s">
        <v>371</v>
      </c>
      <c r="B3" s="204" t="s">
        <v>372</v>
      </c>
      <c r="C3" s="177" t="s">
        <v>373</v>
      </c>
      <c r="D3" s="178"/>
      <c r="E3" s="178"/>
      <c r="F3" s="178"/>
      <c r="G3" s="59"/>
      <c r="H3" s="202">
        <v>13099876.859999999</v>
      </c>
      <c r="I3" s="202">
        <v>2155768.81</v>
      </c>
      <c r="J3" s="202">
        <v>2080281.43</v>
      </c>
      <c r="K3" s="202">
        <v>13175364.24</v>
      </c>
      <c r="L3" s="203"/>
    </row>
    <row r="4" spans="1:12" ht="9.9" customHeight="1" x14ac:dyDescent="0.25">
      <c r="A4" s="57" t="s">
        <v>374</v>
      </c>
      <c r="B4" s="205" t="s">
        <v>372</v>
      </c>
      <c r="C4" s="206"/>
      <c r="D4" s="177" t="s">
        <v>375</v>
      </c>
      <c r="E4" s="178"/>
      <c r="F4" s="178"/>
      <c r="G4" s="59"/>
      <c r="H4" s="202">
        <v>13045302.82</v>
      </c>
      <c r="I4" s="202">
        <v>2022345.06</v>
      </c>
      <c r="J4" s="202">
        <v>1973150.91</v>
      </c>
      <c r="K4" s="202">
        <v>13094496.970000001</v>
      </c>
      <c r="L4" s="203"/>
    </row>
    <row r="5" spans="1:12" ht="9.9" customHeight="1" x14ac:dyDescent="0.25">
      <c r="A5" s="57" t="s">
        <v>376</v>
      </c>
      <c r="B5" s="205" t="s">
        <v>372</v>
      </c>
      <c r="C5" s="206"/>
      <c r="D5" s="206"/>
      <c r="E5" s="177" t="s">
        <v>375</v>
      </c>
      <c r="F5" s="178"/>
      <c r="G5" s="59"/>
      <c r="H5" s="202">
        <v>13045302.82</v>
      </c>
      <c r="I5" s="202">
        <v>2022345.06</v>
      </c>
      <c r="J5" s="202">
        <v>1973150.91</v>
      </c>
      <c r="K5" s="202">
        <v>13094496.970000001</v>
      </c>
      <c r="L5" s="203"/>
    </row>
    <row r="6" spans="1:12" ht="9.9" customHeight="1" x14ac:dyDescent="0.25">
      <c r="A6" s="57" t="s">
        <v>377</v>
      </c>
      <c r="B6" s="205" t="s">
        <v>372</v>
      </c>
      <c r="C6" s="206"/>
      <c r="D6" s="206"/>
      <c r="E6" s="206"/>
      <c r="F6" s="177" t="s">
        <v>378</v>
      </c>
      <c r="G6" s="59"/>
      <c r="H6" s="202">
        <v>6000</v>
      </c>
      <c r="I6" s="202">
        <v>15635.65</v>
      </c>
      <c r="J6" s="202">
        <v>15635.65</v>
      </c>
      <c r="K6" s="202">
        <v>6000</v>
      </c>
      <c r="L6" s="203"/>
    </row>
    <row r="7" spans="1:12" ht="9.9" customHeight="1" x14ac:dyDescent="0.25">
      <c r="A7" s="64" t="s">
        <v>379</v>
      </c>
      <c r="B7" s="205" t="s">
        <v>372</v>
      </c>
      <c r="C7" s="206"/>
      <c r="D7" s="206"/>
      <c r="E7" s="206"/>
      <c r="F7" s="206"/>
      <c r="G7" s="65" t="s">
        <v>380</v>
      </c>
      <c r="H7" s="207">
        <v>5000</v>
      </c>
      <c r="I7" s="207">
        <v>15635.65</v>
      </c>
      <c r="J7" s="207">
        <v>15635.65</v>
      </c>
      <c r="K7" s="207">
        <v>5000</v>
      </c>
      <c r="L7" s="208"/>
    </row>
    <row r="8" spans="1:12" ht="9.9" customHeight="1" x14ac:dyDescent="0.25">
      <c r="A8" s="64" t="s">
        <v>381</v>
      </c>
      <c r="B8" s="205" t="s">
        <v>372</v>
      </c>
      <c r="C8" s="206"/>
      <c r="D8" s="206"/>
      <c r="E8" s="206"/>
      <c r="F8" s="206"/>
      <c r="G8" s="65" t="s">
        <v>382</v>
      </c>
      <c r="H8" s="207">
        <v>1000</v>
      </c>
      <c r="I8" s="207">
        <v>0</v>
      </c>
      <c r="J8" s="207">
        <v>0</v>
      </c>
      <c r="K8" s="207">
        <v>1000</v>
      </c>
      <c r="L8" s="208"/>
    </row>
    <row r="9" spans="1:12" ht="9.9" customHeight="1" x14ac:dyDescent="0.25">
      <c r="A9" s="67" t="s">
        <v>372</v>
      </c>
      <c r="B9" s="205" t="s">
        <v>372</v>
      </c>
      <c r="C9" s="206"/>
      <c r="D9" s="206"/>
      <c r="E9" s="206"/>
      <c r="F9" s="206"/>
      <c r="G9" s="68" t="s">
        <v>372</v>
      </c>
      <c r="H9" s="145"/>
      <c r="I9" s="145"/>
      <c r="J9" s="145"/>
      <c r="K9" s="145"/>
      <c r="L9" s="164"/>
    </row>
    <row r="10" spans="1:12" ht="9.9" customHeight="1" x14ac:dyDescent="0.25">
      <c r="A10" s="57" t="s">
        <v>383</v>
      </c>
      <c r="B10" s="205" t="s">
        <v>372</v>
      </c>
      <c r="C10" s="206"/>
      <c r="D10" s="206"/>
      <c r="E10" s="206"/>
      <c r="F10" s="177" t="s">
        <v>384</v>
      </c>
      <c r="G10" s="59"/>
      <c r="H10" s="202">
        <v>4.42</v>
      </c>
      <c r="I10" s="202">
        <v>1263870.94</v>
      </c>
      <c r="J10" s="202">
        <v>1243395.73</v>
      </c>
      <c r="K10" s="202">
        <v>20479.63</v>
      </c>
      <c r="L10" s="203"/>
    </row>
    <row r="11" spans="1:12" ht="9.9" customHeight="1" x14ac:dyDescent="0.25">
      <c r="A11" s="64" t="s">
        <v>385</v>
      </c>
      <c r="B11" s="205" t="s">
        <v>372</v>
      </c>
      <c r="C11" s="206"/>
      <c r="D11" s="206"/>
      <c r="E11" s="206"/>
      <c r="F11" s="206"/>
      <c r="G11" s="65" t="s">
        <v>386</v>
      </c>
      <c r="H11" s="207">
        <v>0</v>
      </c>
      <c r="I11" s="207">
        <v>1154850.6499999999</v>
      </c>
      <c r="J11" s="207">
        <v>1154850.6499999999</v>
      </c>
      <c r="K11" s="207">
        <v>0</v>
      </c>
      <c r="L11" s="208"/>
    </row>
    <row r="12" spans="1:12" ht="9.9" customHeight="1" x14ac:dyDescent="0.25">
      <c r="A12" s="64" t="s">
        <v>387</v>
      </c>
      <c r="B12" s="205" t="s">
        <v>372</v>
      </c>
      <c r="C12" s="206"/>
      <c r="D12" s="206"/>
      <c r="E12" s="206"/>
      <c r="F12" s="206"/>
      <c r="G12" s="65" t="s">
        <v>388</v>
      </c>
      <c r="H12" s="207">
        <v>4.42</v>
      </c>
      <c r="I12" s="207">
        <v>0</v>
      </c>
      <c r="J12" s="207">
        <v>0</v>
      </c>
      <c r="K12" s="207">
        <v>4.42</v>
      </c>
      <c r="L12" s="208"/>
    </row>
    <row r="13" spans="1:12" ht="9.9" customHeight="1" x14ac:dyDescent="0.25">
      <c r="A13" s="64" t="s">
        <v>389</v>
      </c>
      <c r="B13" s="205" t="s">
        <v>372</v>
      </c>
      <c r="C13" s="206"/>
      <c r="D13" s="206"/>
      <c r="E13" s="206"/>
      <c r="F13" s="206"/>
      <c r="G13" s="65" t="s">
        <v>390</v>
      </c>
      <c r="H13" s="207">
        <v>0</v>
      </c>
      <c r="I13" s="207">
        <v>15108.36</v>
      </c>
      <c r="J13" s="207">
        <v>15000</v>
      </c>
      <c r="K13" s="207">
        <v>108.36</v>
      </c>
      <c r="L13" s="208"/>
    </row>
    <row r="14" spans="1:12" ht="9.9" customHeight="1" x14ac:dyDescent="0.25">
      <c r="A14" s="64" t="s">
        <v>391</v>
      </c>
      <c r="B14" s="205" t="s">
        <v>372</v>
      </c>
      <c r="C14" s="206"/>
      <c r="D14" s="206"/>
      <c r="E14" s="206"/>
      <c r="F14" s="206"/>
      <c r="G14" s="65" t="s">
        <v>392</v>
      </c>
      <c r="H14" s="207">
        <v>0</v>
      </c>
      <c r="I14" s="207">
        <v>93911.93</v>
      </c>
      <c r="J14" s="207">
        <v>73545.08</v>
      </c>
      <c r="K14" s="207">
        <v>20366.849999999999</v>
      </c>
      <c r="L14" s="208"/>
    </row>
    <row r="15" spans="1:12" ht="9.9" customHeight="1" x14ac:dyDescent="0.25">
      <c r="A15" s="67" t="s">
        <v>372</v>
      </c>
      <c r="B15" s="205" t="s">
        <v>372</v>
      </c>
      <c r="C15" s="206"/>
      <c r="D15" s="206"/>
      <c r="E15" s="206"/>
      <c r="F15" s="206"/>
      <c r="G15" s="68" t="s">
        <v>372</v>
      </c>
      <c r="H15" s="145"/>
      <c r="I15" s="145"/>
      <c r="J15" s="145"/>
      <c r="K15" s="145"/>
      <c r="L15" s="164"/>
    </row>
    <row r="16" spans="1:12" ht="9.9" customHeight="1" x14ac:dyDescent="0.25">
      <c r="A16" s="57" t="s">
        <v>393</v>
      </c>
      <c r="B16" s="205" t="s">
        <v>372</v>
      </c>
      <c r="C16" s="206"/>
      <c r="D16" s="206"/>
      <c r="E16" s="206"/>
      <c r="F16" s="177" t="s">
        <v>394</v>
      </c>
      <c r="G16" s="59"/>
      <c r="H16" s="202">
        <v>0</v>
      </c>
      <c r="I16" s="202">
        <v>127484.79</v>
      </c>
      <c r="J16" s="202">
        <v>127484.79</v>
      </c>
      <c r="K16" s="202">
        <v>0</v>
      </c>
      <c r="L16" s="203"/>
    </row>
    <row r="17" spans="1:12" ht="9.9" customHeight="1" x14ac:dyDescent="0.25">
      <c r="A17" s="64" t="s">
        <v>397</v>
      </c>
      <c r="B17" s="205" t="s">
        <v>372</v>
      </c>
      <c r="C17" s="206"/>
      <c r="D17" s="206"/>
      <c r="E17" s="206"/>
      <c r="F17" s="206"/>
      <c r="G17" s="65" t="s">
        <v>398</v>
      </c>
      <c r="H17" s="207">
        <v>0</v>
      </c>
      <c r="I17" s="207">
        <v>127484.79</v>
      </c>
      <c r="J17" s="207">
        <v>127484.79</v>
      </c>
      <c r="K17" s="207">
        <v>0</v>
      </c>
      <c r="L17" s="208"/>
    </row>
    <row r="18" spans="1:12" ht="9.9" customHeight="1" x14ac:dyDescent="0.25">
      <c r="A18" s="67" t="s">
        <v>372</v>
      </c>
      <c r="B18" s="205" t="s">
        <v>372</v>
      </c>
      <c r="C18" s="206"/>
      <c r="D18" s="206"/>
      <c r="E18" s="206"/>
      <c r="F18" s="206"/>
      <c r="G18" s="68" t="s">
        <v>372</v>
      </c>
      <c r="H18" s="145"/>
      <c r="I18" s="145"/>
      <c r="J18" s="145"/>
      <c r="K18" s="145"/>
      <c r="L18" s="164"/>
    </row>
    <row r="19" spans="1:12" ht="9.9" customHeight="1" x14ac:dyDescent="0.25">
      <c r="A19" s="57" t="s">
        <v>399</v>
      </c>
      <c r="B19" s="205" t="s">
        <v>372</v>
      </c>
      <c r="C19" s="206"/>
      <c r="D19" s="206"/>
      <c r="E19" s="206"/>
      <c r="F19" s="177" t="s">
        <v>400</v>
      </c>
      <c r="G19" s="59"/>
      <c r="H19" s="202">
        <v>11448776.029999999</v>
      </c>
      <c r="I19" s="202">
        <v>608074.53</v>
      </c>
      <c r="J19" s="202">
        <v>458120.32</v>
      </c>
      <c r="K19" s="202">
        <v>11598730.24</v>
      </c>
      <c r="L19" s="203"/>
    </row>
    <row r="20" spans="1:12" ht="9.9" customHeight="1" x14ac:dyDescent="0.25">
      <c r="A20" s="64" t="s">
        <v>401</v>
      </c>
      <c r="B20" s="205" t="s">
        <v>372</v>
      </c>
      <c r="C20" s="206"/>
      <c r="D20" s="206"/>
      <c r="E20" s="206"/>
      <c r="F20" s="206"/>
      <c r="G20" s="65" t="s">
        <v>402</v>
      </c>
      <c r="H20" s="207">
        <v>3721420.23</v>
      </c>
      <c r="I20" s="207">
        <v>482865.18</v>
      </c>
      <c r="J20" s="207">
        <v>437001.11</v>
      </c>
      <c r="K20" s="207">
        <v>3767284.3</v>
      </c>
      <c r="L20" s="208"/>
    </row>
    <row r="21" spans="1:12" ht="9.9" customHeight="1" x14ac:dyDescent="0.25">
      <c r="A21" s="64" t="s">
        <v>403</v>
      </c>
      <c r="B21" s="205" t="s">
        <v>372</v>
      </c>
      <c r="C21" s="206"/>
      <c r="D21" s="206"/>
      <c r="E21" s="206"/>
      <c r="F21" s="206"/>
      <c r="G21" s="65" t="s">
        <v>404</v>
      </c>
      <c r="H21" s="207">
        <v>990483.5</v>
      </c>
      <c r="I21" s="207">
        <v>19773.54</v>
      </c>
      <c r="J21" s="207">
        <v>7774.42</v>
      </c>
      <c r="K21" s="207">
        <v>1002482.62</v>
      </c>
      <c r="L21" s="208"/>
    </row>
    <row r="22" spans="1:12" ht="9.9" customHeight="1" x14ac:dyDescent="0.25">
      <c r="A22" s="64" t="s">
        <v>405</v>
      </c>
      <c r="B22" s="205" t="s">
        <v>372</v>
      </c>
      <c r="C22" s="206"/>
      <c r="D22" s="206"/>
      <c r="E22" s="206"/>
      <c r="F22" s="206"/>
      <c r="G22" s="65" t="s">
        <v>406</v>
      </c>
      <c r="H22" s="207">
        <v>6106735.7400000002</v>
      </c>
      <c r="I22" s="207">
        <v>102393.72</v>
      </c>
      <c r="J22" s="207">
        <v>13344.79</v>
      </c>
      <c r="K22" s="207">
        <v>6195784.6699999999</v>
      </c>
      <c r="L22" s="208"/>
    </row>
    <row r="23" spans="1:12" ht="9.9" customHeight="1" x14ac:dyDescent="0.25">
      <c r="A23" s="64" t="s">
        <v>407</v>
      </c>
      <c r="B23" s="205" t="s">
        <v>372</v>
      </c>
      <c r="C23" s="206"/>
      <c r="D23" s="206"/>
      <c r="E23" s="206"/>
      <c r="F23" s="206"/>
      <c r="G23" s="65" t="s">
        <v>408</v>
      </c>
      <c r="H23" s="207">
        <v>630136.56000000006</v>
      </c>
      <c r="I23" s="207">
        <v>3042.09</v>
      </c>
      <c r="J23" s="207">
        <v>0</v>
      </c>
      <c r="K23" s="207">
        <v>633178.65</v>
      </c>
      <c r="L23" s="208"/>
    </row>
    <row r="24" spans="1:12" ht="9.9" customHeight="1" x14ac:dyDescent="0.25">
      <c r="A24" s="67" t="s">
        <v>372</v>
      </c>
      <c r="B24" s="205" t="s">
        <v>372</v>
      </c>
      <c r="C24" s="206"/>
      <c r="D24" s="206"/>
      <c r="E24" s="206"/>
      <c r="F24" s="206"/>
      <c r="G24" s="68" t="s">
        <v>372</v>
      </c>
      <c r="H24" s="145"/>
      <c r="I24" s="145"/>
      <c r="J24" s="145"/>
      <c r="K24" s="145"/>
      <c r="L24" s="164"/>
    </row>
    <row r="25" spans="1:12" ht="9.9" customHeight="1" x14ac:dyDescent="0.25">
      <c r="A25" s="57" t="s">
        <v>409</v>
      </c>
      <c r="B25" s="205" t="s">
        <v>372</v>
      </c>
      <c r="C25" s="206"/>
      <c r="D25" s="206"/>
      <c r="E25" s="206"/>
      <c r="F25" s="177" t="s">
        <v>410</v>
      </c>
      <c r="G25" s="59"/>
      <c r="H25" s="202">
        <v>1590522.37</v>
      </c>
      <c r="I25" s="202">
        <v>6655.27</v>
      </c>
      <c r="J25" s="202">
        <v>127890.54</v>
      </c>
      <c r="K25" s="202">
        <v>1469287.1</v>
      </c>
      <c r="L25" s="203"/>
    </row>
    <row r="26" spans="1:12" ht="18.899999999999999" customHeight="1" x14ac:dyDescent="0.25">
      <c r="A26" s="64" t="s">
        <v>411</v>
      </c>
      <c r="B26" s="205" t="s">
        <v>372</v>
      </c>
      <c r="C26" s="206"/>
      <c r="D26" s="206"/>
      <c r="E26" s="206"/>
      <c r="F26" s="206"/>
      <c r="G26" s="65" t="s">
        <v>412</v>
      </c>
      <c r="H26" s="207">
        <v>1590522.37</v>
      </c>
      <c r="I26" s="207">
        <v>6655.27</v>
      </c>
      <c r="J26" s="207">
        <v>127890.54</v>
      </c>
      <c r="K26" s="207">
        <v>1469287.1</v>
      </c>
      <c r="L26" s="208"/>
    </row>
    <row r="27" spans="1:12" ht="9.9" customHeight="1" x14ac:dyDescent="0.25">
      <c r="A27" s="67" t="s">
        <v>372</v>
      </c>
      <c r="B27" s="205" t="s">
        <v>372</v>
      </c>
      <c r="C27" s="206"/>
      <c r="D27" s="206"/>
      <c r="E27" s="206"/>
      <c r="F27" s="206"/>
      <c r="G27" s="68" t="s">
        <v>372</v>
      </c>
      <c r="H27" s="145"/>
      <c r="I27" s="145"/>
      <c r="J27" s="145"/>
      <c r="K27" s="145"/>
      <c r="L27" s="164"/>
    </row>
    <row r="28" spans="1:12" ht="9.9" customHeight="1" x14ac:dyDescent="0.25">
      <c r="A28" s="57" t="s">
        <v>415</v>
      </c>
      <c r="B28" s="205" t="s">
        <v>372</v>
      </c>
      <c r="C28" s="206"/>
      <c r="D28" s="206"/>
      <c r="E28" s="206"/>
      <c r="F28" s="177" t="s">
        <v>416</v>
      </c>
      <c r="G28" s="59"/>
      <c r="H28" s="202">
        <v>0</v>
      </c>
      <c r="I28" s="202">
        <v>623.88</v>
      </c>
      <c r="J28" s="202">
        <v>623.88</v>
      </c>
      <c r="K28" s="202">
        <v>0</v>
      </c>
      <c r="L28" s="203"/>
    </row>
    <row r="29" spans="1:12" ht="9.9" customHeight="1" x14ac:dyDescent="0.25">
      <c r="A29" s="64" t="s">
        <v>417</v>
      </c>
      <c r="B29" s="205" t="s">
        <v>372</v>
      </c>
      <c r="C29" s="206"/>
      <c r="D29" s="206"/>
      <c r="E29" s="206"/>
      <c r="F29" s="206"/>
      <c r="G29" s="65" t="s">
        <v>418</v>
      </c>
      <c r="H29" s="207">
        <v>0</v>
      </c>
      <c r="I29" s="207">
        <v>623.88</v>
      </c>
      <c r="J29" s="207">
        <v>623.88</v>
      </c>
      <c r="K29" s="207">
        <v>0</v>
      </c>
      <c r="L29" s="208"/>
    </row>
    <row r="30" spans="1:12" ht="9.9" customHeight="1" x14ac:dyDescent="0.25">
      <c r="A30" s="67" t="s">
        <v>372</v>
      </c>
      <c r="B30" s="205" t="s">
        <v>372</v>
      </c>
      <c r="C30" s="206"/>
      <c r="D30" s="206"/>
      <c r="E30" s="206"/>
      <c r="F30" s="206"/>
      <c r="G30" s="68" t="s">
        <v>372</v>
      </c>
      <c r="H30" s="145"/>
      <c r="I30" s="145"/>
      <c r="J30" s="145"/>
      <c r="K30" s="145"/>
      <c r="L30" s="164"/>
    </row>
    <row r="31" spans="1:12" ht="9.9" customHeight="1" x14ac:dyDescent="0.25">
      <c r="A31" s="57" t="s">
        <v>419</v>
      </c>
      <c r="B31" s="205" t="s">
        <v>372</v>
      </c>
      <c r="C31" s="206"/>
      <c r="D31" s="177" t="s">
        <v>420</v>
      </c>
      <c r="E31" s="178"/>
      <c r="F31" s="178"/>
      <c r="G31" s="59"/>
      <c r="H31" s="202">
        <v>54574.04</v>
      </c>
      <c r="I31" s="202">
        <v>133423.75</v>
      </c>
      <c r="J31" s="202">
        <v>107130.52</v>
      </c>
      <c r="K31" s="202">
        <v>80867.27</v>
      </c>
      <c r="L31" s="203"/>
    </row>
    <row r="32" spans="1:12" ht="9.9" customHeight="1" x14ac:dyDescent="0.25">
      <c r="A32" s="57" t="s">
        <v>421</v>
      </c>
      <c r="B32" s="205" t="s">
        <v>372</v>
      </c>
      <c r="C32" s="206"/>
      <c r="D32" s="206"/>
      <c r="E32" s="177" t="s">
        <v>422</v>
      </c>
      <c r="F32" s="178"/>
      <c r="G32" s="59"/>
      <c r="H32" s="202">
        <v>1625</v>
      </c>
      <c r="I32" s="202">
        <v>99045</v>
      </c>
      <c r="J32" s="202">
        <v>80525</v>
      </c>
      <c r="K32" s="202">
        <v>20145</v>
      </c>
      <c r="L32" s="203"/>
    </row>
    <row r="33" spans="1:12" ht="9.9" customHeight="1" x14ac:dyDescent="0.25">
      <c r="A33" s="57" t="s">
        <v>423</v>
      </c>
      <c r="B33" s="205" t="s">
        <v>372</v>
      </c>
      <c r="C33" s="206"/>
      <c r="D33" s="206"/>
      <c r="E33" s="206"/>
      <c r="F33" s="177" t="s">
        <v>424</v>
      </c>
      <c r="G33" s="59"/>
      <c r="H33" s="202">
        <v>1625</v>
      </c>
      <c r="I33" s="202">
        <v>99045</v>
      </c>
      <c r="J33" s="202">
        <v>80525</v>
      </c>
      <c r="K33" s="202">
        <v>20145</v>
      </c>
      <c r="L33" s="203"/>
    </row>
    <row r="34" spans="1:12" ht="9.9" customHeight="1" x14ac:dyDescent="0.25">
      <c r="A34" s="64" t="s">
        <v>425</v>
      </c>
      <c r="B34" s="205" t="s">
        <v>372</v>
      </c>
      <c r="C34" s="206"/>
      <c r="D34" s="206"/>
      <c r="E34" s="206"/>
      <c r="F34" s="206"/>
      <c r="G34" s="65" t="s">
        <v>426</v>
      </c>
      <c r="H34" s="207">
        <v>1125</v>
      </c>
      <c r="I34" s="207">
        <v>95220</v>
      </c>
      <c r="J34" s="207">
        <v>76700</v>
      </c>
      <c r="K34" s="207">
        <v>19645</v>
      </c>
      <c r="L34" s="208"/>
    </row>
    <row r="35" spans="1:12" ht="9.9" customHeight="1" x14ac:dyDescent="0.25">
      <c r="A35" s="64" t="s">
        <v>427</v>
      </c>
      <c r="B35" s="205" t="s">
        <v>372</v>
      </c>
      <c r="C35" s="206"/>
      <c r="D35" s="206"/>
      <c r="E35" s="206"/>
      <c r="F35" s="206"/>
      <c r="G35" s="65" t="s">
        <v>428</v>
      </c>
      <c r="H35" s="207">
        <v>500</v>
      </c>
      <c r="I35" s="207">
        <v>500</v>
      </c>
      <c r="J35" s="207">
        <v>500</v>
      </c>
      <c r="K35" s="207">
        <v>500</v>
      </c>
      <c r="L35" s="208"/>
    </row>
    <row r="36" spans="1:12" ht="9.9" customHeight="1" x14ac:dyDescent="0.25">
      <c r="A36" s="64" t="s">
        <v>429</v>
      </c>
      <c r="B36" s="205" t="s">
        <v>372</v>
      </c>
      <c r="C36" s="206"/>
      <c r="D36" s="206"/>
      <c r="E36" s="206"/>
      <c r="F36" s="206"/>
      <c r="G36" s="65" t="s">
        <v>430</v>
      </c>
      <c r="H36" s="207">
        <v>0</v>
      </c>
      <c r="I36" s="207">
        <v>3325</v>
      </c>
      <c r="J36" s="207">
        <v>3325</v>
      </c>
      <c r="K36" s="207">
        <v>0</v>
      </c>
      <c r="L36" s="208"/>
    </row>
    <row r="37" spans="1:12" ht="9.9" customHeight="1" x14ac:dyDescent="0.25">
      <c r="A37" s="67" t="s">
        <v>372</v>
      </c>
      <c r="B37" s="205" t="s">
        <v>372</v>
      </c>
      <c r="C37" s="206"/>
      <c r="D37" s="206"/>
      <c r="E37" s="206"/>
      <c r="F37" s="206"/>
      <c r="G37" s="68" t="s">
        <v>372</v>
      </c>
      <c r="H37" s="145"/>
      <c r="I37" s="145"/>
      <c r="J37" s="145"/>
      <c r="K37" s="145"/>
      <c r="L37" s="164"/>
    </row>
    <row r="38" spans="1:12" ht="9.9" customHeight="1" x14ac:dyDescent="0.25">
      <c r="A38" s="57" t="s">
        <v>431</v>
      </c>
      <c r="B38" s="205" t="s">
        <v>372</v>
      </c>
      <c r="C38" s="206"/>
      <c r="D38" s="206"/>
      <c r="E38" s="177" t="s">
        <v>432</v>
      </c>
      <c r="F38" s="178"/>
      <c r="G38" s="59"/>
      <c r="H38" s="202">
        <v>41724.550000000003</v>
      </c>
      <c r="I38" s="202">
        <v>34378.75</v>
      </c>
      <c r="J38" s="202">
        <v>22772.25</v>
      </c>
      <c r="K38" s="202">
        <v>53331.05</v>
      </c>
      <c r="L38" s="203"/>
    </row>
    <row r="39" spans="1:12" ht="9.9" customHeight="1" x14ac:dyDescent="0.25">
      <c r="A39" s="57" t="s">
        <v>433</v>
      </c>
      <c r="B39" s="205" t="s">
        <v>372</v>
      </c>
      <c r="C39" s="206"/>
      <c r="D39" s="206"/>
      <c r="E39" s="206"/>
      <c r="F39" s="177" t="s">
        <v>432</v>
      </c>
      <c r="G39" s="59"/>
      <c r="H39" s="202">
        <v>41724.550000000003</v>
      </c>
      <c r="I39" s="202">
        <v>34378.75</v>
      </c>
      <c r="J39" s="202">
        <v>22772.25</v>
      </c>
      <c r="K39" s="202">
        <v>53331.05</v>
      </c>
      <c r="L39" s="203"/>
    </row>
    <row r="40" spans="1:12" ht="9.9" customHeight="1" x14ac:dyDescent="0.25">
      <c r="A40" s="64" t="s">
        <v>434</v>
      </c>
      <c r="B40" s="205" t="s">
        <v>372</v>
      </c>
      <c r="C40" s="206"/>
      <c r="D40" s="206"/>
      <c r="E40" s="206"/>
      <c r="F40" s="206"/>
      <c r="G40" s="65" t="s">
        <v>435</v>
      </c>
      <c r="H40" s="207">
        <v>0</v>
      </c>
      <c r="I40" s="207">
        <v>18.940000000000001</v>
      </c>
      <c r="J40" s="207">
        <v>0</v>
      </c>
      <c r="K40" s="207">
        <v>18.940000000000001</v>
      </c>
      <c r="L40" s="208"/>
    </row>
    <row r="41" spans="1:12" ht="9.9" customHeight="1" x14ac:dyDescent="0.25">
      <c r="A41" s="64" t="s">
        <v>436</v>
      </c>
      <c r="B41" s="205" t="s">
        <v>372</v>
      </c>
      <c r="C41" s="206"/>
      <c r="D41" s="206"/>
      <c r="E41" s="206"/>
      <c r="F41" s="206"/>
      <c r="G41" s="65" t="s">
        <v>437</v>
      </c>
      <c r="H41" s="207">
        <v>11289.59</v>
      </c>
      <c r="I41" s="207">
        <v>29238.54</v>
      </c>
      <c r="J41" s="207">
        <v>19299.490000000002</v>
      </c>
      <c r="K41" s="207">
        <v>21228.639999999999</v>
      </c>
      <c r="L41" s="208"/>
    </row>
    <row r="42" spans="1:12" ht="9.9" customHeight="1" x14ac:dyDescent="0.25">
      <c r="A42" s="64" t="s">
        <v>438</v>
      </c>
      <c r="B42" s="205" t="s">
        <v>372</v>
      </c>
      <c r="C42" s="206"/>
      <c r="D42" s="206"/>
      <c r="E42" s="206"/>
      <c r="F42" s="206"/>
      <c r="G42" s="65" t="s">
        <v>439</v>
      </c>
      <c r="H42" s="207">
        <v>938.94</v>
      </c>
      <c r="I42" s="207">
        <v>0</v>
      </c>
      <c r="J42" s="207">
        <v>0</v>
      </c>
      <c r="K42" s="207">
        <v>938.94</v>
      </c>
      <c r="L42" s="208"/>
    </row>
    <row r="43" spans="1:12" ht="9.9" customHeight="1" x14ac:dyDescent="0.25">
      <c r="A43" s="64" t="s">
        <v>440</v>
      </c>
      <c r="B43" s="205" t="s">
        <v>372</v>
      </c>
      <c r="C43" s="206"/>
      <c r="D43" s="206"/>
      <c r="E43" s="206"/>
      <c r="F43" s="206"/>
      <c r="G43" s="65" t="s">
        <v>441</v>
      </c>
      <c r="H43" s="207">
        <v>0</v>
      </c>
      <c r="I43" s="207">
        <v>3472.76</v>
      </c>
      <c r="J43" s="207">
        <v>3472.76</v>
      </c>
      <c r="K43" s="207">
        <v>0</v>
      </c>
      <c r="L43" s="208"/>
    </row>
    <row r="44" spans="1:12" ht="9.9" customHeight="1" x14ac:dyDescent="0.25">
      <c r="A44" s="64" t="s">
        <v>1087</v>
      </c>
      <c r="B44" s="205" t="s">
        <v>372</v>
      </c>
      <c r="C44" s="206"/>
      <c r="D44" s="206"/>
      <c r="E44" s="206"/>
      <c r="F44" s="206"/>
      <c r="G44" s="65" t="s">
        <v>1088</v>
      </c>
      <c r="H44" s="207">
        <v>29496.02</v>
      </c>
      <c r="I44" s="207">
        <v>0</v>
      </c>
      <c r="J44" s="207">
        <v>0</v>
      </c>
      <c r="K44" s="207">
        <v>29496.02</v>
      </c>
      <c r="L44" s="208"/>
    </row>
    <row r="45" spans="1:12" ht="9.9" customHeight="1" x14ac:dyDescent="0.25">
      <c r="A45" s="64" t="s">
        <v>1089</v>
      </c>
      <c r="B45" s="205" t="s">
        <v>372</v>
      </c>
      <c r="C45" s="206"/>
      <c r="D45" s="206"/>
      <c r="E45" s="206"/>
      <c r="F45" s="206"/>
      <c r="G45" s="65" t="s">
        <v>660</v>
      </c>
      <c r="H45" s="207">
        <v>0</v>
      </c>
      <c r="I45" s="207">
        <v>1648.51</v>
      </c>
      <c r="J45" s="207">
        <v>0</v>
      </c>
      <c r="K45" s="207">
        <v>1648.51</v>
      </c>
      <c r="L45" s="208"/>
    </row>
    <row r="46" spans="1:12" ht="9.9" customHeight="1" x14ac:dyDescent="0.25">
      <c r="A46" s="67" t="s">
        <v>372</v>
      </c>
      <c r="B46" s="205" t="s">
        <v>372</v>
      </c>
      <c r="C46" s="206"/>
      <c r="D46" s="206"/>
      <c r="E46" s="206"/>
      <c r="F46" s="206"/>
      <c r="G46" s="68" t="s">
        <v>372</v>
      </c>
      <c r="H46" s="145"/>
      <c r="I46" s="145"/>
      <c r="J46" s="145"/>
      <c r="K46" s="145"/>
      <c r="L46" s="164"/>
    </row>
    <row r="47" spans="1:12" ht="9.9" customHeight="1" x14ac:dyDescent="0.25">
      <c r="A47" s="57" t="s">
        <v>442</v>
      </c>
      <c r="B47" s="205" t="s">
        <v>372</v>
      </c>
      <c r="C47" s="206"/>
      <c r="D47" s="206"/>
      <c r="E47" s="177" t="s">
        <v>443</v>
      </c>
      <c r="F47" s="178"/>
      <c r="G47" s="59"/>
      <c r="H47" s="202">
        <v>11224.49</v>
      </c>
      <c r="I47" s="202">
        <v>0</v>
      </c>
      <c r="J47" s="202">
        <v>3833.27</v>
      </c>
      <c r="K47" s="202">
        <v>7391.22</v>
      </c>
      <c r="L47" s="203"/>
    </row>
    <row r="48" spans="1:12" ht="9.9" customHeight="1" x14ac:dyDescent="0.25">
      <c r="A48" s="57" t="s">
        <v>444</v>
      </c>
      <c r="B48" s="205" t="s">
        <v>372</v>
      </c>
      <c r="C48" s="206"/>
      <c r="D48" s="206"/>
      <c r="E48" s="206"/>
      <c r="F48" s="177" t="s">
        <v>443</v>
      </c>
      <c r="G48" s="59"/>
      <c r="H48" s="202">
        <v>11224.49</v>
      </c>
      <c r="I48" s="202">
        <v>0</v>
      </c>
      <c r="J48" s="202">
        <v>3833.27</v>
      </c>
      <c r="K48" s="202">
        <v>7391.22</v>
      </c>
      <c r="L48" s="203"/>
    </row>
    <row r="49" spans="1:12" ht="9.9" customHeight="1" x14ac:dyDescent="0.25">
      <c r="A49" s="64" t="s">
        <v>445</v>
      </c>
      <c r="B49" s="205" t="s">
        <v>372</v>
      </c>
      <c r="C49" s="206"/>
      <c r="D49" s="206"/>
      <c r="E49" s="206"/>
      <c r="F49" s="206"/>
      <c r="G49" s="65" t="s">
        <v>446</v>
      </c>
      <c r="H49" s="207">
        <v>11224.49</v>
      </c>
      <c r="I49" s="207">
        <v>0</v>
      </c>
      <c r="J49" s="207">
        <v>3833.27</v>
      </c>
      <c r="K49" s="207">
        <v>7391.22</v>
      </c>
      <c r="L49" s="208"/>
    </row>
    <row r="50" spans="1:12" ht="9.9" customHeight="1" x14ac:dyDescent="0.25">
      <c r="A50" s="67" t="s">
        <v>372</v>
      </c>
      <c r="B50" s="205" t="s">
        <v>372</v>
      </c>
      <c r="C50" s="206"/>
      <c r="D50" s="206"/>
      <c r="E50" s="206"/>
      <c r="F50" s="206"/>
      <c r="G50" s="68" t="s">
        <v>372</v>
      </c>
      <c r="H50" s="145"/>
      <c r="I50" s="145"/>
      <c r="J50" s="145"/>
      <c r="K50" s="145"/>
      <c r="L50" s="164"/>
    </row>
    <row r="51" spans="1:12" ht="9.9" customHeight="1" x14ac:dyDescent="0.25">
      <c r="A51" s="57" t="s">
        <v>447</v>
      </c>
      <c r="B51" s="204" t="s">
        <v>372</v>
      </c>
      <c r="C51" s="177" t="s">
        <v>448</v>
      </c>
      <c r="D51" s="178"/>
      <c r="E51" s="178"/>
      <c r="F51" s="178"/>
      <c r="G51" s="59"/>
      <c r="H51" s="202">
        <v>12403809.699999999</v>
      </c>
      <c r="I51" s="202">
        <v>96137.85</v>
      </c>
      <c r="J51" s="202">
        <v>155902.41</v>
      </c>
      <c r="K51" s="202">
        <v>12344045.140000001</v>
      </c>
      <c r="L51" s="203"/>
    </row>
    <row r="52" spans="1:12" ht="9.9" customHeight="1" x14ac:dyDescent="0.25">
      <c r="A52" s="57" t="s">
        <v>449</v>
      </c>
      <c r="B52" s="205" t="s">
        <v>372</v>
      </c>
      <c r="C52" s="206"/>
      <c r="D52" s="177" t="s">
        <v>450</v>
      </c>
      <c r="E52" s="178"/>
      <c r="F52" s="178"/>
      <c r="G52" s="59"/>
      <c r="H52" s="202">
        <v>2749255.01</v>
      </c>
      <c r="I52" s="202">
        <v>96137.85</v>
      </c>
      <c r="J52" s="202">
        <v>155902.41</v>
      </c>
      <c r="K52" s="202">
        <v>2689490.45</v>
      </c>
      <c r="L52" s="203"/>
    </row>
    <row r="53" spans="1:12" ht="9.9" customHeight="1" x14ac:dyDescent="0.25">
      <c r="A53" s="57" t="s">
        <v>451</v>
      </c>
      <c r="B53" s="205" t="s">
        <v>372</v>
      </c>
      <c r="C53" s="206"/>
      <c r="D53" s="206"/>
      <c r="E53" s="177" t="s">
        <v>452</v>
      </c>
      <c r="F53" s="178"/>
      <c r="G53" s="59"/>
      <c r="H53" s="202">
        <v>30732876.59</v>
      </c>
      <c r="I53" s="202">
        <v>95637.85</v>
      </c>
      <c r="J53" s="202">
        <v>500</v>
      </c>
      <c r="K53" s="202">
        <v>30828014.440000001</v>
      </c>
      <c r="L53" s="203"/>
    </row>
    <row r="54" spans="1:12" ht="9.9" customHeight="1" x14ac:dyDescent="0.25">
      <c r="A54" s="57" t="s">
        <v>453</v>
      </c>
      <c r="B54" s="205" t="s">
        <v>372</v>
      </c>
      <c r="C54" s="206"/>
      <c r="D54" s="206"/>
      <c r="E54" s="206"/>
      <c r="F54" s="177" t="s">
        <v>452</v>
      </c>
      <c r="G54" s="59"/>
      <c r="H54" s="202">
        <v>30732876.59</v>
      </c>
      <c r="I54" s="202">
        <v>95637.85</v>
      </c>
      <c r="J54" s="202">
        <v>500</v>
      </c>
      <c r="K54" s="202">
        <v>30828014.440000001</v>
      </c>
      <c r="L54" s="203"/>
    </row>
    <row r="55" spans="1:12" ht="9.9" customHeight="1" x14ac:dyDescent="0.25">
      <c r="A55" s="64" t="s">
        <v>454</v>
      </c>
      <c r="B55" s="205" t="s">
        <v>372</v>
      </c>
      <c r="C55" s="206"/>
      <c r="D55" s="206"/>
      <c r="E55" s="206"/>
      <c r="F55" s="206"/>
      <c r="G55" s="65" t="s">
        <v>455</v>
      </c>
      <c r="H55" s="207">
        <v>759111.34</v>
      </c>
      <c r="I55" s="207">
        <v>0</v>
      </c>
      <c r="J55" s="207">
        <v>0</v>
      </c>
      <c r="K55" s="207">
        <v>759111.34</v>
      </c>
      <c r="L55" s="208"/>
    </row>
    <row r="56" spans="1:12" ht="9.9" customHeight="1" x14ac:dyDescent="0.25">
      <c r="A56" s="64" t="s">
        <v>456</v>
      </c>
      <c r="B56" s="205" t="s">
        <v>372</v>
      </c>
      <c r="C56" s="206"/>
      <c r="D56" s="206"/>
      <c r="E56" s="206"/>
      <c r="F56" s="206"/>
      <c r="G56" s="65" t="s">
        <v>457</v>
      </c>
      <c r="H56" s="207">
        <v>350327.15</v>
      </c>
      <c r="I56" s="207">
        <v>0</v>
      </c>
      <c r="J56" s="207">
        <v>0</v>
      </c>
      <c r="K56" s="207">
        <v>350327.15</v>
      </c>
      <c r="L56" s="208"/>
    </row>
    <row r="57" spans="1:12" ht="9.9" customHeight="1" x14ac:dyDescent="0.25">
      <c r="A57" s="64" t="s">
        <v>458</v>
      </c>
      <c r="B57" s="205" t="s">
        <v>372</v>
      </c>
      <c r="C57" s="206"/>
      <c r="D57" s="206"/>
      <c r="E57" s="206"/>
      <c r="F57" s="206"/>
      <c r="G57" s="65" t="s">
        <v>459</v>
      </c>
      <c r="H57" s="207">
        <v>1108963.1499999999</v>
      </c>
      <c r="I57" s="207">
        <v>0</v>
      </c>
      <c r="J57" s="207">
        <v>0</v>
      </c>
      <c r="K57" s="207">
        <v>1108963.1499999999</v>
      </c>
      <c r="L57" s="208"/>
    </row>
    <row r="58" spans="1:12" ht="9.9" customHeight="1" x14ac:dyDescent="0.25">
      <c r="A58" s="64" t="s">
        <v>460</v>
      </c>
      <c r="B58" s="205" t="s">
        <v>372</v>
      </c>
      <c r="C58" s="206"/>
      <c r="D58" s="206"/>
      <c r="E58" s="206"/>
      <c r="F58" s="206"/>
      <c r="G58" s="65" t="s">
        <v>461</v>
      </c>
      <c r="H58" s="207">
        <v>903695.32</v>
      </c>
      <c r="I58" s="207">
        <v>8464</v>
      </c>
      <c r="J58" s="207">
        <v>0</v>
      </c>
      <c r="K58" s="207">
        <v>912159.32</v>
      </c>
      <c r="L58" s="208"/>
    </row>
    <row r="59" spans="1:12" ht="9.9" customHeight="1" x14ac:dyDescent="0.25">
      <c r="A59" s="64" t="s">
        <v>462</v>
      </c>
      <c r="B59" s="205" t="s">
        <v>372</v>
      </c>
      <c r="C59" s="206"/>
      <c r="D59" s="206"/>
      <c r="E59" s="206"/>
      <c r="F59" s="206"/>
      <c r="G59" s="65" t="s">
        <v>463</v>
      </c>
      <c r="H59" s="207">
        <v>1359192.99</v>
      </c>
      <c r="I59" s="207">
        <v>1123.8499999999999</v>
      </c>
      <c r="J59" s="207">
        <v>500</v>
      </c>
      <c r="K59" s="207">
        <v>1359816.84</v>
      </c>
      <c r="L59" s="208"/>
    </row>
    <row r="60" spans="1:12" ht="9.9" customHeight="1" x14ac:dyDescent="0.25">
      <c r="A60" s="64" t="s">
        <v>464</v>
      </c>
      <c r="B60" s="205" t="s">
        <v>372</v>
      </c>
      <c r="C60" s="206"/>
      <c r="D60" s="206"/>
      <c r="E60" s="206"/>
      <c r="F60" s="206"/>
      <c r="G60" s="65" t="s">
        <v>465</v>
      </c>
      <c r="H60" s="207">
        <v>601566.87</v>
      </c>
      <c r="I60" s="207">
        <v>0</v>
      </c>
      <c r="J60" s="207">
        <v>0</v>
      </c>
      <c r="K60" s="207">
        <v>601566.87</v>
      </c>
      <c r="L60" s="208"/>
    </row>
    <row r="61" spans="1:12" ht="9.9" customHeight="1" x14ac:dyDescent="0.25">
      <c r="A61" s="64" t="s">
        <v>466</v>
      </c>
      <c r="B61" s="205" t="s">
        <v>372</v>
      </c>
      <c r="C61" s="206"/>
      <c r="D61" s="206"/>
      <c r="E61" s="206"/>
      <c r="F61" s="206"/>
      <c r="G61" s="65" t="s">
        <v>467</v>
      </c>
      <c r="H61" s="207">
        <v>1903260.27</v>
      </c>
      <c r="I61" s="207">
        <v>42950</v>
      </c>
      <c r="J61" s="207">
        <v>0</v>
      </c>
      <c r="K61" s="207">
        <v>1946210.27</v>
      </c>
      <c r="L61" s="208"/>
    </row>
    <row r="62" spans="1:12" ht="9.9" customHeight="1" x14ac:dyDescent="0.25">
      <c r="A62" s="64" t="s">
        <v>468</v>
      </c>
      <c r="B62" s="205" t="s">
        <v>372</v>
      </c>
      <c r="C62" s="206"/>
      <c r="D62" s="206"/>
      <c r="E62" s="206"/>
      <c r="F62" s="206"/>
      <c r="G62" s="65" t="s">
        <v>469</v>
      </c>
      <c r="H62" s="207">
        <v>76973.740000000005</v>
      </c>
      <c r="I62" s="207">
        <v>0</v>
      </c>
      <c r="J62" s="207">
        <v>0</v>
      </c>
      <c r="K62" s="207">
        <v>76973.740000000005</v>
      </c>
      <c r="L62" s="208"/>
    </row>
    <row r="63" spans="1:12" ht="9.9" customHeight="1" x14ac:dyDescent="0.25">
      <c r="A63" s="64" t="s">
        <v>470</v>
      </c>
      <c r="B63" s="205" t="s">
        <v>372</v>
      </c>
      <c r="C63" s="206"/>
      <c r="D63" s="206"/>
      <c r="E63" s="206"/>
      <c r="F63" s="206"/>
      <c r="G63" s="65" t="s">
        <v>471</v>
      </c>
      <c r="H63" s="207">
        <v>48104.38</v>
      </c>
      <c r="I63" s="207">
        <v>0</v>
      </c>
      <c r="J63" s="207">
        <v>0</v>
      </c>
      <c r="K63" s="207">
        <v>48104.38</v>
      </c>
      <c r="L63" s="208"/>
    </row>
    <row r="64" spans="1:12" ht="9.9" customHeight="1" x14ac:dyDescent="0.25">
      <c r="A64" s="64" t="s">
        <v>472</v>
      </c>
      <c r="B64" s="205" t="s">
        <v>372</v>
      </c>
      <c r="C64" s="206"/>
      <c r="D64" s="206"/>
      <c r="E64" s="206"/>
      <c r="F64" s="206"/>
      <c r="G64" s="65" t="s">
        <v>473</v>
      </c>
      <c r="H64" s="207">
        <v>555431.16</v>
      </c>
      <c r="I64" s="207">
        <v>0</v>
      </c>
      <c r="J64" s="207">
        <v>0</v>
      </c>
      <c r="K64" s="207">
        <v>555431.16</v>
      </c>
      <c r="L64" s="208"/>
    </row>
    <row r="65" spans="1:12" ht="9.9" customHeight="1" x14ac:dyDescent="0.25">
      <c r="A65" s="64" t="s">
        <v>474</v>
      </c>
      <c r="B65" s="205" t="s">
        <v>372</v>
      </c>
      <c r="C65" s="206"/>
      <c r="D65" s="206"/>
      <c r="E65" s="206"/>
      <c r="F65" s="206"/>
      <c r="G65" s="65" t="s">
        <v>475</v>
      </c>
      <c r="H65" s="207">
        <v>120178.97</v>
      </c>
      <c r="I65" s="207">
        <v>0</v>
      </c>
      <c r="J65" s="207">
        <v>0</v>
      </c>
      <c r="K65" s="207">
        <v>120178.97</v>
      </c>
      <c r="L65" s="208"/>
    </row>
    <row r="66" spans="1:12" ht="9.9" customHeight="1" x14ac:dyDescent="0.25">
      <c r="A66" s="64" t="s">
        <v>476</v>
      </c>
      <c r="B66" s="205" t="s">
        <v>372</v>
      </c>
      <c r="C66" s="206"/>
      <c r="D66" s="206"/>
      <c r="E66" s="206"/>
      <c r="F66" s="206"/>
      <c r="G66" s="65" t="s">
        <v>477</v>
      </c>
      <c r="H66" s="207">
        <v>31828.44</v>
      </c>
      <c r="I66" s="207">
        <v>0</v>
      </c>
      <c r="J66" s="207">
        <v>0</v>
      </c>
      <c r="K66" s="207">
        <v>31828.44</v>
      </c>
      <c r="L66" s="208"/>
    </row>
    <row r="67" spans="1:12" ht="9.9" customHeight="1" x14ac:dyDescent="0.25">
      <c r="A67" s="64" t="s">
        <v>478</v>
      </c>
      <c r="B67" s="205" t="s">
        <v>372</v>
      </c>
      <c r="C67" s="206"/>
      <c r="D67" s="206"/>
      <c r="E67" s="206"/>
      <c r="F67" s="206"/>
      <c r="G67" s="65" t="s">
        <v>479</v>
      </c>
      <c r="H67" s="207">
        <v>525406.35</v>
      </c>
      <c r="I67" s="207">
        <v>0</v>
      </c>
      <c r="J67" s="207">
        <v>0</v>
      </c>
      <c r="K67" s="207">
        <v>525406.35</v>
      </c>
      <c r="L67" s="208"/>
    </row>
    <row r="68" spans="1:12" ht="9.9" customHeight="1" x14ac:dyDescent="0.25">
      <c r="A68" s="64" t="s">
        <v>480</v>
      </c>
      <c r="B68" s="205" t="s">
        <v>372</v>
      </c>
      <c r="C68" s="206"/>
      <c r="D68" s="206"/>
      <c r="E68" s="206"/>
      <c r="F68" s="206"/>
      <c r="G68" s="65" t="s">
        <v>481</v>
      </c>
      <c r="H68" s="207">
        <v>9021.5</v>
      </c>
      <c r="I68" s="207">
        <v>0</v>
      </c>
      <c r="J68" s="207">
        <v>0</v>
      </c>
      <c r="K68" s="207">
        <v>9021.5</v>
      </c>
      <c r="L68" s="208"/>
    </row>
    <row r="69" spans="1:12" ht="9.9" customHeight="1" x14ac:dyDescent="0.25">
      <c r="A69" s="64" t="s">
        <v>482</v>
      </c>
      <c r="B69" s="205" t="s">
        <v>372</v>
      </c>
      <c r="C69" s="206"/>
      <c r="D69" s="206"/>
      <c r="E69" s="206"/>
      <c r="F69" s="206"/>
      <c r="G69" s="65" t="s">
        <v>483</v>
      </c>
      <c r="H69" s="207">
        <v>2345610.4500000002</v>
      </c>
      <c r="I69" s="207">
        <v>0</v>
      </c>
      <c r="J69" s="207">
        <v>0</v>
      </c>
      <c r="K69" s="207">
        <v>2345610.4500000002</v>
      </c>
      <c r="L69" s="208"/>
    </row>
    <row r="70" spans="1:12" ht="9.9" customHeight="1" x14ac:dyDescent="0.25">
      <c r="A70" s="64" t="s">
        <v>484</v>
      </c>
      <c r="B70" s="205" t="s">
        <v>372</v>
      </c>
      <c r="C70" s="206"/>
      <c r="D70" s="206"/>
      <c r="E70" s="206"/>
      <c r="F70" s="206"/>
      <c r="G70" s="65" t="s">
        <v>485</v>
      </c>
      <c r="H70" s="207">
        <v>5213215.55</v>
      </c>
      <c r="I70" s="207">
        <v>0</v>
      </c>
      <c r="J70" s="207">
        <v>0</v>
      </c>
      <c r="K70" s="207">
        <v>5213215.55</v>
      </c>
      <c r="L70" s="208"/>
    </row>
    <row r="71" spans="1:12" ht="9.9" customHeight="1" x14ac:dyDescent="0.25">
      <c r="A71" s="64" t="s">
        <v>486</v>
      </c>
      <c r="B71" s="205" t="s">
        <v>372</v>
      </c>
      <c r="C71" s="206"/>
      <c r="D71" s="206"/>
      <c r="E71" s="206"/>
      <c r="F71" s="206"/>
      <c r="G71" s="65" t="s">
        <v>487</v>
      </c>
      <c r="H71" s="207">
        <v>1212299.67</v>
      </c>
      <c r="I71" s="207">
        <v>0</v>
      </c>
      <c r="J71" s="207">
        <v>0</v>
      </c>
      <c r="K71" s="207">
        <v>1212299.67</v>
      </c>
      <c r="L71" s="208"/>
    </row>
    <row r="72" spans="1:12" ht="9.9" customHeight="1" x14ac:dyDescent="0.25">
      <c r="A72" s="64" t="s">
        <v>488</v>
      </c>
      <c r="B72" s="205" t="s">
        <v>372</v>
      </c>
      <c r="C72" s="206"/>
      <c r="D72" s="206"/>
      <c r="E72" s="206"/>
      <c r="F72" s="206"/>
      <c r="G72" s="65" t="s">
        <v>489</v>
      </c>
      <c r="H72" s="207">
        <v>5293717.33</v>
      </c>
      <c r="I72" s="207">
        <v>0</v>
      </c>
      <c r="J72" s="207">
        <v>0</v>
      </c>
      <c r="K72" s="207">
        <v>5293717.33</v>
      </c>
      <c r="L72" s="208"/>
    </row>
    <row r="73" spans="1:12" ht="9.9" customHeight="1" x14ac:dyDescent="0.25">
      <c r="A73" s="64" t="s">
        <v>490</v>
      </c>
      <c r="B73" s="205" t="s">
        <v>372</v>
      </c>
      <c r="C73" s="206"/>
      <c r="D73" s="206"/>
      <c r="E73" s="206"/>
      <c r="F73" s="206"/>
      <c r="G73" s="65" t="s">
        <v>491</v>
      </c>
      <c r="H73" s="207">
        <v>263138.71999999997</v>
      </c>
      <c r="I73" s="207">
        <v>0</v>
      </c>
      <c r="J73" s="207">
        <v>0</v>
      </c>
      <c r="K73" s="207">
        <v>263138.71999999997</v>
      </c>
      <c r="L73" s="208"/>
    </row>
    <row r="74" spans="1:12" ht="18.899999999999999" customHeight="1" x14ac:dyDescent="0.25">
      <c r="A74" s="64" t="s">
        <v>492</v>
      </c>
      <c r="B74" s="205" t="s">
        <v>372</v>
      </c>
      <c r="C74" s="206"/>
      <c r="D74" s="206"/>
      <c r="E74" s="206"/>
      <c r="F74" s="206"/>
      <c r="G74" s="65" t="s">
        <v>493</v>
      </c>
      <c r="H74" s="207">
        <v>2769863.61</v>
      </c>
      <c r="I74" s="207">
        <v>0</v>
      </c>
      <c r="J74" s="207">
        <v>0</v>
      </c>
      <c r="K74" s="207">
        <v>2769863.61</v>
      </c>
      <c r="L74" s="208"/>
    </row>
    <row r="75" spans="1:12" ht="9.9" customHeight="1" x14ac:dyDescent="0.25">
      <c r="A75" s="64" t="s">
        <v>496</v>
      </c>
      <c r="B75" s="205" t="s">
        <v>372</v>
      </c>
      <c r="C75" s="206"/>
      <c r="D75" s="206"/>
      <c r="E75" s="206"/>
      <c r="F75" s="206"/>
      <c r="G75" s="65" t="s">
        <v>497</v>
      </c>
      <c r="H75" s="207">
        <v>3832172.58</v>
      </c>
      <c r="I75" s="207">
        <v>0</v>
      </c>
      <c r="J75" s="207">
        <v>0</v>
      </c>
      <c r="K75" s="207">
        <v>3832172.58</v>
      </c>
      <c r="L75" s="208"/>
    </row>
    <row r="76" spans="1:12" ht="9.9" customHeight="1" x14ac:dyDescent="0.25">
      <c r="A76" s="64" t="s">
        <v>498</v>
      </c>
      <c r="B76" s="205" t="s">
        <v>372</v>
      </c>
      <c r="C76" s="206"/>
      <c r="D76" s="206"/>
      <c r="E76" s="206"/>
      <c r="F76" s="206"/>
      <c r="G76" s="65" t="s">
        <v>499</v>
      </c>
      <c r="H76" s="207">
        <v>174389.91</v>
      </c>
      <c r="I76" s="207">
        <v>0</v>
      </c>
      <c r="J76" s="207">
        <v>0</v>
      </c>
      <c r="K76" s="207">
        <v>174389.91</v>
      </c>
      <c r="L76" s="208"/>
    </row>
    <row r="77" spans="1:12" ht="9.9" customHeight="1" x14ac:dyDescent="0.25">
      <c r="A77" s="64" t="s">
        <v>500</v>
      </c>
      <c r="B77" s="205" t="s">
        <v>372</v>
      </c>
      <c r="C77" s="206"/>
      <c r="D77" s="206"/>
      <c r="E77" s="206"/>
      <c r="F77" s="206"/>
      <c r="G77" s="65" t="s">
        <v>501</v>
      </c>
      <c r="H77" s="207">
        <v>482685.7</v>
      </c>
      <c r="I77" s="207">
        <v>0</v>
      </c>
      <c r="J77" s="207">
        <v>0</v>
      </c>
      <c r="K77" s="207">
        <v>482685.7</v>
      </c>
      <c r="L77" s="208"/>
    </row>
    <row r="78" spans="1:12" ht="9.9" customHeight="1" x14ac:dyDescent="0.25">
      <c r="A78" s="64" t="s">
        <v>502</v>
      </c>
      <c r="B78" s="205" t="s">
        <v>372</v>
      </c>
      <c r="C78" s="206"/>
      <c r="D78" s="206"/>
      <c r="E78" s="206"/>
      <c r="F78" s="206"/>
      <c r="G78" s="65" t="s">
        <v>503</v>
      </c>
      <c r="H78" s="207">
        <v>69645.5</v>
      </c>
      <c r="I78" s="207">
        <v>0</v>
      </c>
      <c r="J78" s="207">
        <v>0</v>
      </c>
      <c r="K78" s="207">
        <v>69645.5</v>
      </c>
      <c r="L78" s="208"/>
    </row>
    <row r="79" spans="1:12" ht="9.9" customHeight="1" x14ac:dyDescent="0.25">
      <c r="A79" s="64" t="s">
        <v>504</v>
      </c>
      <c r="B79" s="205" t="s">
        <v>372</v>
      </c>
      <c r="C79" s="206"/>
      <c r="D79" s="206"/>
      <c r="E79" s="206"/>
      <c r="F79" s="206"/>
      <c r="G79" s="65" t="s">
        <v>505</v>
      </c>
      <c r="H79" s="207">
        <v>363075.94</v>
      </c>
      <c r="I79" s="207">
        <v>43100</v>
      </c>
      <c r="J79" s="207">
        <v>0</v>
      </c>
      <c r="K79" s="207">
        <v>406175.94</v>
      </c>
      <c r="L79" s="208"/>
    </row>
    <row r="80" spans="1:12" ht="9.9" customHeight="1" x14ac:dyDescent="0.25">
      <c r="A80" s="64" t="s">
        <v>506</v>
      </c>
      <c r="B80" s="205" t="s">
        <v>372</v>
      </c>
      <c r="C80" s="206"/>
      <c r="D80" s="206"/>
      <c r="E80" s="206"/>
      <c r="F80" s="206"/>
      <c r="G80" s="65" t="s">
        <v>507</v>
      </c>
      <c r="H80" s="207">
        <v>360000</v>
      </c>
      <c r="I80" s="207">
        <v>0</v>
      </c>
      <c r="J80" s="207">
        <v>0</v>
      </c>
      <c r="K80" s="207">
        <v>360000</v>
      </c>
      <c r="L80" s="208"/>
    </row>
    <row r="81" spans="1:12" ht="9.9" customHeight="1" x14ac:dyDescent="0.25">
      <c r="A81" s="67" t="s">
        <v>372</v>
      </c>
      <c r="B81" s="205" t="s">
        <v>372</v>
      </c>
      <c r="C81" s="206"/>
      <c r="D81" s="206"/>
      <c r="E81" s="206"/>
      <c r="F81" s="206"/>
      <c r="G81" s="68" t="s">
        <v>372</v>
      </c>
      <c r="H81" s="145"/>
      <c r="I81" s="145"/>
      <c r="J81" s="145"/>
      <c r="K81" s="145"/>
      <c r="L81" s="164"/>
    </row>
    <row r="82" spans="1:12" ht="9.9" customHeight="1" x14ac:dyDescent="0.25">
      <c r="A82" s="57" t="s">
        <v>508</v>
      </c>
      <c r="B82" s="205" t="s">
        <v>372</v>
      </c>
      <c r="C82" s="206"/>
      <c r="D82" s="206"/>
      <c r="E82" s="177" t="s">
        <v>509</v>
      </c>
      <c r="F82" s="178"/>
      <c r="G82" s="59"/>
      <c r="H82" s="202">
        <v>-28081880.469999999</v>
      </c>
      <c r="I82" s="202">
        <v>500</v>
      </c>
      <c r="J82" s="202">
        <v>155048.88</v>
      </c>
      <c r="K82" s="202">
        <v>-28236429.350000001</v>
      </c>
      <c r="L82" s="203"/>
    </row>
    <row r="83" spans="1:12" ht="9.9" customHeight="1" x14ac:dyDescent="0.25">
      <c r="A83" s="57" t="s">
        <v>510</v>
      </c>
      <c r="B83" s="205" t="s">
        <v>372</v>
      </c>
      <c r="C83" s="206"/>
      <c r="D83" s="206"/>
      <c r="E83" s="206"/>
      <c r="F83" s="177" t="s">
        <v>509</v>
      </c>
      <c r="G83" s="59"/>
      <c r="H83" s="202">
        <v>-28081880.469999999</v>
      </c>
      <c r="I83" s="202">
        <v>500</v>
      </c>
      <c r="J83" s="202">
        <v>155048.88</v>
      </c>
      <c r="K83" s="202">
        <v>-28236429.350000001</v>
      </c>
      <c r="L83" s="203"/>
    </row>
    <row r="84" spans="1:12" ht="9.9" customHeight="1" x14ac:dyDescent="0.25">
      <c r="A84" s="64" t="s">
        <v>511</v>
      </c>
      <c r="B84" s="205" t="s">
        <v>372</v>
      </c>
      <c r="C84" s="206"/>
      <c r="D84" s="206"/>
      <c r="E84" s="206"/>
      <c r="F84" s="206"/>
      <c r="G84" s="65" t="s">
        <v>512</v>
      </c>
      <c r="H84" s="207">
        <v>-1108963.1499999999</v>
      </c>
      <c r="I84" s="207">
        <v>0</v>
      </c>
      <c r="J84" s="207">
        <v>0</v>
      </c>
      <c r="K84" s="207">
        <v>-1108963.1499999999</v>
      </c>
      <c r="L84" s="208"/>
    </row>
    <row r="85" spans="1:12" ht="9.9" customHeight="1" x14ac:dyDescent="0.25">
      <c r="A85" s="64" t="s">
        <v>513</v>
      </c>
      <c r="B85" s="205" t="s">
        <v>372</v>
      </c>
      <c r="C85" s="206"/>
      <c r="D85" s="206"/>
      <c r="E85" s="206"/>
      <c r="F85" s="206"/>
      <c r="G85" s="65" t="s">
        <v>514</v>
      </c>
      <c r="H85" s="207">
        <v>-1060184.18</v>
      </c>
      <c r="I85" s="207">
        <v>500</v>
      </c>
      <c r="J85" s="207">
        <v>14978.43</v>
      </c>
      <c r="K85" s="207">
        <v>-1074662.6100000001</v>
      </c>
      <c r="L85" s="208"/>
    </row>
    <row r="86" spans="1:12" ht="9.9" customHeight="1" x14ac:dyDescent="0.25">
      <c r="A86" s="64" t="s">
        <v>515</v>
      </c>
      <c r="B86" s="205" t="s">
        <v>372</v>
      </c>
      <c r="C86" s="206"/>
      <c r="D86" s="206"/>
      <c r="E86" s="206"/>
      <c r="F86" s="206"/>
      <c r="G86" s="65" t="s">
        <v>516</v>
      </c>
      <c r="H86" s="207">
        <v>-788463.26</v>
      </c>
      <c r="I86" s="207">
        <v>0</v>
      </c>
      <c r="J86" s="207">
        <v>2418.5</v>
      </c>
      <c r="K86" s="207">
        <v>-790881.76</v>
      </c>
      <c r="L86" s="208"/>
    </row>
    <row r="87" spans="1:12" ht="9.9" customHeight="1" x14ac:dyDescent="0.25">
      <c r="A87" s="64" t="s">
        <v>517</v>
      </c>
      <c r="B87" s="205" t="s">
        <v>372</v>
      </c>
      <c r="C87" s="206"/>
      <c r="D87" s="206"/>
      <c r="E87" s="206"/>
      <c r="F87" s="206"/>
      <c r="G87" s="65" t="s">
        <v>518</v>
      </c>
      <c r="H87" s="207">
        <v>-758624.47</v>
      </c>
      <c r="I87" s="207">
        <v>0</v>
      </c>
      <c r="J87" s="207">
        <v>60.13</v>
      </c>
      <c r="K87" s="207">
        <v>-758684.6</v>
      </c>
      <c r="L87" s="208"/>
    </row>
    <row r="88" spans="1:12" ht="9.9" customHeight="1" x14ac:dyDescent="0.25">
      <c r="A88" s="64" t="s">
        <v>519</v>
      </c>
      <c r="B88" s="205" t="s">
        <v>372</v>
      </c>
      <c r="C88" s="206"/>
      <c r="D88" s="206"/>
      <c r="E88" s="206"/>
      <c r="F88" s="206"/>
      <c r="G88" s="65" t="s">
        <v>520</v>
      </c>
      <c r="H88" s="207">
        <v>-1869424.07</v>
      </c>
      <c r="I88" s="207">
        <v>0</v>
      </c>
      <c r="J88" s="207">
        <v>818.68</v>
      </c>
      <c r="K88" s="207">
        <v>-1870242.75</v>
      </c>
      <c r="L88" s="208"/>
    </row>
    <row r="89" spans="1:12" ht="9.9" customHeight="1" x14ac:dyDescent="0.25">
      <c r="A89" s="64" t="s">
        <v>521</v>
      </c>
      <c r="B89" s="205" t="s">
        <v>372</v>
      </c>
      <c r="C89" s="206"/>
      <c r="D89" s="206"/>
      <c r="E89" s="206"/>
      <c r="F89" s="206"/>
      <c r="G89" s="65" t="s">
        <v>522</v>
      </c>
      <c r="H89" s="207">
        <v>-57383.69</v>
      </c>
      <c r="I89" s="207">
        <v>0</v>
      </c>
      <c r="J89" s="207">
        <v>645.26</v>
      </c>
      <c r="K89" s="207">
        <v>-58028.95</v>
      </c>
      <c r="L89" s="208"/>
    </row>
    <row r="90" spans="1:12" ht="9.9" customHeight="1" x14ac:dyDescent="0.25">
      <c r="A90" s="64" t="s">
        <v>523</v>
      </c>
      <c r="B90" s="205" t="s">
        <v>372</v>
      </c>
      <c r="C90" s="206"/>
      <c r="D90" s="206"/>
      <c r="E90" s="206"/>
      <c r="F90" s="206"/>
      <c r="G90" s="65" t="s">
        <v>524</v>
      </c>
      <c r="H90" s="207">
        <v>-350320.58</v>
      </c>
      <c r="I90" s="207">
        <v>0</v>
      </c>
      <c r="J90" s="207">
        <v>6.57</v>
      </c>
      <c r="K90" s="207">
        <v>-350327.15</v>
      </c>
      <c r="L90" s="208"/>
    </row>
    <row r="91" spans="1:12" ht="9.9" customHeight="1" x14ac:dyDescent="0.25">
      <c r="A91" s="64" t="s">
        <v>525</v>
      </c>
      <c r="B91" s="205" t="s">
        <v>372</v>
      </c>
      <c r="C91" s="206"/>
      <c r="D91" s="206"/>
      <c r="E91" s="206"/>
      <c r="F91" s="206"/>
      <c r="G91" s="65" t="s">
        <v>526</v>
      </c>
      <c r="H91" s="207">
        <v>-48104.38</v>
      </c>
      <c r="I91" s="207">
        <v>0</v>
      </c>
      <c r="J91" s="207">
        <v>0</v>
      </c>
      <c r="K91" s="207">
        <v>-48104.38</v>
      </c>
      <c r="L91" s="208"/>
    </row>
    <row r="92" spans="1:12" ht="9.9" customHeight="1" x14ac:dyDescent="0.25">
      <c r="A92" s="64" t="s">
        <v>527</v>
      </c>
      <c r="B92" s="205" t="s">
        <v>372</v>
      </c>
      <c r="C92" s="206"/>
      <c r="D92" s="206"/>
      <c r="E92" s="206"/>
      <c r="F92" s="206"/>
      <c r="G92" s="65" t="s">
        <v>528</v>
      </c>
      <c r="H92" s="207">
        <v>-601566.87</v>
      </c>
      <c r="I92" s="207">
        <v>0</v>
      </c>
      <c r="J92" s="207">
        <v>0</v>
      </c>
      <c r="K92" s="207">
        <v>-601566.87</v>
      </c>
      <c r="L92" s="208"/>
    </row>
    <row r="93" spans="1:12" ht="9.9" customHeight="1" x14ac:dyDescent="0.25">
      <c r="A93" s="64" t="s">
        <v>529</v>
      </c>
      <c r="B93" s="205" t="s">
        <v>372</v>
      </c>
      <c r="C93" s="206"/>
      <c r="D93" s="206"/>
      <c r="E93" s="206"/>
      <c r="F93" s="206"/>
      <c r="G93" s="65" t="s">
        <v>530</v>
      </c>
      <c r="H93" s="207">
        <v>-537157.46</v>
      </c>
      <c r="I93" s="207">
        <v>0</v>
      </c>
      <c r="J93" s="207">
        <v>466.64</v>
      </c>
      <c r="K93" s="207">
        <v>-537624.1</v>
      </c>
      <c r="L93" s="208"/>
    </row>
    <row r="94" spans="1:12" ht="9.9" customHeight="1" x14ac:dyDescent="0.25">
      <c r="A94" s="64" t="s">
        <v>531</v>
      </c>
      <c r="B94" s="205" t="s">
        <v>372</v>
      </c>
      <c r="C94" s="206"/>
      <c r="D94" s="206"/>
      <c r="E94" s="206"/>
      <c r="F94" s="206"/>
      <c r="G94" s="65" t="s">
        <v>532</v>
      </c>
      <c r="H94" s="207">
        <v>-120178.97</v>
      </c>
      <c r="I94" s="207">
        <v>0</v>
      </c>
      <c r="J94" s="207">
        <v>0</v>
      </c>
      <c r="K94" s="207">
        <v>-120178.97</v>
      </c>
      <c r="L94" s="208"/>
    </row>
    <row r="95" spans="1:12" ht="9.9" customHeight="1" x14ac:dyDescent="0.25">
      <c r="A95" s="64" t="s">
        <v>533</v>
      </c>
      <c r="B95" s="205" t="s">
        <v>372</v>
      </c>
      <c r="C95" s="206"/>
      <c r="D95" s="206"/>
      <c r="E95" s="206"/>
      <c r="F95" s="206"/>
      <c r="G95" s="65" t="s">
        <v>534</v>
      </c>
      <c r="H95" s="207">
        <v>-31828.44</v>
      </c>
      <c r="I95" s="207">
        <v>0</v>
      </c>
      <c r="J95" s="207">
        <v>0</v>
      </c>
      <c r="K95" s="207">
        <v>-31828.44</v>
      </c>
      <c r="L95" s="208"/>
    </row>
    <row r="96" spans="1:12" ht="9.9" customHeight="1" x14ac:dyDescent="0.25">
      <c r="A96" s="64" t="s">
        <v>535</v>
      </c>
      <c r="B96" s="205" t="s">
        <v>372</v>
      </c>
      <c r="C96" s="206"/>
      <c r="D96" s="206"/>
      <c r="E96" s="206"/>
      <c r="F96" s="206"/>
      <c r="G96" s="65" t="s">
        <v>536</v>
      </c>
      <c r="H96" s="207">
        <v>-525406.35</v>
      </c>
      <c r="I96" s="207">
        <v>0</v>
      </c>
      <c r="J96" s="207">
        <v>0</v>
      </c>
      <c r="K96" s="207">
        <v>-525406.35</v>
      </c>
      <c r="L96" s="208"/>
    </row>
    <row r="97" spans="1:12" ht="9.9" customHeight="1" x14ac:dyDescent="0.25">
      <c r="A97" s="64" t="s">
        <v>537</v>
      </c>
      <c r="B97" s="205" t="s">
        <v>372</v>
      </c>
      <c r="C97" s="206"/>
      <c r="D97" s="206"/>
      <c r="E97" s="206"/>
      <c r="F97" s="206"/>
      <c r="G97" s="65" t="s">
        <v>538</v>
      </c>
      <c r="H97" s="207">
        <v>-9021.5</v>
      </c>
      <c r="I97" s="207">
        <v>0</v>
      </c>
      <c r="J97" s="207">
        <v>0</v>
      </c>
      <c r="K97" s="207">
        <v>-9021.5</v>
      </c>
      <c r="L97" s="208"/>
    </row>
    <row r="98" spans="1:12" ht="9.9" customHeight="1" x14ac:dyDescent="0.25">
      <c r="A98" s="64" t="s">
        <v>539</v>
      </c>
      <c r="B98" s="205" t="s">
        <v>372</v>
      </c>
      <c r="C98" s="206"/>
      <c r="D98" s="206"/>
      <c r="E98" s="206"/>
      <c r="F98" s="206"/>
      <c r="G98" s="65" t="s">
        <v>540</v>
      </c>
      <c r="H98" s="207">
        <v>-2325300.88</v>
      </c>
      <c r="I98" s="207">
        <v>0</v>
      </c>
      <c r="J98" s="207">
        <v>2202.12</v>
      </c>
      <c r="K98" s="207">
        <v>-2327503</v>
      </c>
      <c r="L98" s="208"/>
    </row>
    <row r="99" spans="1:12" ht="9.9" customHeight="1" x14ac:dyDescent="0.25">
      <c r="A99" s="64" t="s">
        <v>541</v>
      </c>
      <c r="B99" s="205" t="s">
        <v>372</v>
      </c>
      <c r="C99" s="206"/>
      <c r="D99" s="206"/>
      <c r="E99" s="206"/>
      <c r="F99" s="206"/>
      <c r="G99" s="65" t="s">
        <v>542</v>
      </c>
      <c r="H99" s="207">
        <v>-5102618.5199999996</v>
      </c>
      <c r="I99" s="207">
        <v>0</v>
      </c>
      <c r="J99" s="207">
        <v>7371.75</v>
      </c>
      <c r="K99" s="207">
        <v>-5109990.2699999996</v>
      </c>
      <c r="L99" s="208"/>
    </row>
    <row r="100" spans="1:12" ht="9.9" customHeight="1" x14ac:dyDescent="0.25">
      <c r="A100" s="64" t="s">
        <v>543</v>
      </c>
      <c r="B100" s="205" t="s">
        <v>372</v>
      </c>
      <c r="C100" s="206"/>
      <c r="D100" s="206"/>
      <c r="E100" s="206"/>
      <c r="F100" s="206"/>
      <c r="G100" s="65" t="s">
        <v>544</v>
      </c>
      <c r="H100" s="207">
        <v>-1187249</v>
      </c>
      <c r="I100" s="207">
        <v>0</v>
      </c>
      <c r="J100" s="207">
        <v>1391.22</v>
      </c>
      <c r="K100" s="207">
        <v>-1188640.22</v>
      </c>
      <c r="L100" s="208"/>
    </row>
    <row r="101" spans="1:12" ht="9.9" customHeight="1" x14ac:dyDescent="0.25">
      <c r="A101" s="64" t="s">
        <v>545</v>
      </c>
      <c r="B101" s="205" t="s">
        <v>372</v>
      </c>
      <c r="C101" s="206"/>
      <c r="D101" s="206"/>
      <c r="E101" s="206"/>
      <c r="F101" s="206"/>
      <c r="G101" s="65" t="s">
        <v>546</v>
      </c>
      <c r="H101" s="207">
        <v>-5289121.6100000003</v>
      </c>
      <c r="I101" s="207">
        <v>0</v>
      </c>
      <c r="J101" s="207">
        <v>402.63</v>
      </c>
      <c r="K101" s="207">
        <v>-5289524.24</v>
      </c>
      <c r="L101" s="208"/>
    </row>
    <row r="102" spans="1:12" ht="9.9" customHeight="1" x14ac:dyDescent="0.25">
      <c r="A102" s="64" t="s">
        <v>547</v>
      </c>
      <c r="B102" s="205" t="s">
        <v>372</v>
      </c>
      <c r="C102" s="206"/>
      <c r="D102" s="206"/>
      <c r="E102" s="206"/>
      <c r="F102" s="206"/>
      <c r="G102" s="65" t="s">
        <v>548</v>
      </c>
      <c r="H102" s="207">
        <v>-238582.49</v>
      </c>
      <c r="I102" s="207">
        <v>0</v>
      </c>
      <c r="J102" s="207">
        <v>4470.05</v>
      </c>
      <c r="K102" s="207">
        <v>-243052.54</v>
      </c>
      <c r="L102" s="208"/>
    </row>
    <row r="103" spans="1:12" ht="18.899999999999999" customHeight="1" x14ac:dyDescent="0.25">
      <c r="A103" s="64" t="s">
        <v>549</v>
      </c>
      <c r="B103" s="205" t="s">
        <v>372</v>
      </c>
      <c r="C103" s="206"/>
      <c r="D103" s="206"/>
      <c r="E103" s="206"/>
      <c r="F103" s="206"/>
      <c r="G103" s="65" t="s">
        <v>550</v>
      </c>
      <c r="H103" s="207">
        <v>-1962467.07</v>
      </c>
      <c r="I103" s="207">
        <v>0</v>
      </c>
      <c r="J103" s="207">
        <v>116374.24</v>
      </c>
      <c r="K103" s="207">
        <v>-2078841.31</v>
      </c>
      <c r="L103" s="208"/>
    </row>
    <row r="104" spans="1:12" ht="9.9" customHeight="1" x14ac:dyDescent="0.25">
      <c r="A104" s="64" t="s">
        <v>551</v>
      </c>
      <c r="B104" s="205" t="s">
        <v>372</v>
      </c>
      <c r="C104" s="206"/>
      <c r="D104" s="206"/>
      <c r="E104" s="206"/>
      <c r="F104" s="206"/>
      <c r="G104" s="65" t="s">
        <v>552</v>
      </c>
      <c r="H104" s="207">
        <v>-3832172.58</v>
      </c>
      <c r="I104" s="207">
        <v>0</v>
      </c>
      <c r="J104" s="207">
        <v>0</v>
      </c>
      <c r="K104" s="207">
        <v>-3832172.58</v>
      </c>
      <c r="L104" s="208"/>
    </row>
    <row r="105" spans="1:12" ht="9.9" customHeight="1" x14ac:dyDescent="0.25">
      <c r="A105" s="64" t="s">
        <v>553</v>
      </c>
      <c r="B105" s="205" t="s">
        <v>372</v>
      </c>
      <c r="C105" s="206"/>
      <c r="D105" s="206"/>
      <c r="E105" s="206"/>
      <c r="F105" s="206"/>
      <c r="G105" s="65" t="s">
        <v>554</v>
      </c>
      <c r="H105" s="207">
        <v>-174389.91</v>
      </c>
      <c r="I105" s="207">
        <v>0</v>
      </c>
      <c r="J105" s="207">
        <v>0</v>
      </c>
      <c r="K105" s="207">
        <v>-174389.91</v>
      </c>
      <c r="L105" s="208"/>
    </row>
    <row r="106" spans="1:12" ht="9.9" customHeight="1" x14ac:dyDescent="0.25">
      <c r="A106" s="64" t="s">
        <v>555</v>
      </c>
      <c r="B106" s="205" t="s">
        <v>372</v>
      </c>
      <c r="C106" s="206"/>
      <c r="D106" s="206"/>
      <c r="E106" s="206"/>
      <c r="F106" s="206"/>
      <c r="G106" s="65" t="s">
        <v>556</v>
      </c>
      <c r="H106" s="207">
        <v>-77536.649999999994</v>
      </c>
      <c r="I106" s="207">
        <v>0</v>
      </c>
      <c r="J106" s="207">
        <v>2982.17</v>
      </c>
      <c r="K106" s="207">
        <v>-80518.820000000007</v>
      </c>
      <c r="L106" s="208"/>
    </row>
    <row r="107" spans="1:12" ht="9.9" customHeight="1" x14ac:dyDescent="0.25">
      <c r="A107" s="64" t="s">
        <v>557</v>
      </c>
      <c r="B107" s="205" t="s">
        <v>372</v>
      </c>
      <c r="C107" s="206"/>
      <c r="D107" s="206"/>
      <c r="E107" s="206"/>
      <c r="F107" s="206"/>
      <c r="G107" s="65" t="s">
        <v>558</v>
      </c>
      <c r="H107" s="207">
        <v>-25814.39</v>
      </c>
      <c r="I107" s="207">
        <v>0</v>
      </c>
      <c r="J107" s="207">
        <v>460.49</v>
      </c>
      <c r="K107" s="207">
        <v>-26274.880000000001</v>
      </c>
      <c r="L107" s="208"/>
    </row>
    <row r="108" spans="1:12" ht="9.9" customHeight="1" x14ac:dyDescent="0.25">
      <c r="A108" s="67" t="s">
        <v>372</v>
      </c>
      <c r="B108" s="205" t="s">
        <v>372</v>
      </c>
      <c r="C108" s="206"/>
      <c r="D108" s="206"/>
      <c r="E108" s="206"/>
      <c r="F108" s="206"/>
      <c r="G108" s="68" t="s">
        <v>372</v>
      </c>
      <c r="H108" s="145"/>
      <c r="I108" s="145"/>
      <c r="J108" s="145"/>
      <c r="K108" s="145"/>
      <c r="L108" s="164"/>
    </row>
    <row r="109" spans="1:12" ht="9.9" customHeight="1" x14ac:dyDescent="0.25">
      <c r="A109" s="57" t="s">
        <v>559</v>
      </c>
      <c r="B109" s="205" t="s">
        <v>372</v>
      </c>
      <c r="C109" s="206"/>
      <c r="D109" s="206"/>
      <c r="E109" s="177" t="s">
        <v>560</v>
      </c>
      <c r="F109" s="178"/>
      <c r="G109" s="59"/>
      <c r="H109" s="202">
        <v>4398.8900000000003</v>
      </c>
      <c r="I109" s="202">
        <v>0</v>
      </c>
      <c r="J109" s="202">
        <v>353.53</v>
      </c>
      <c r="K109" s="202">
        <v>4045.36</v>
      </c>
      <c r="L109" s="203"/>
    </row>
    <row r="110" spans="1:12" ht="9.9" customHeight="1" x14ac:dyDescent="0.25">
      <c r="A110" s="57" t="s">
        <v>561</v>
      </c>
      <c r="B110" s="205" t="s">
        <v>372</v>
      </c>
      <c r="C110" s="206"/>
      <c r="D110" s="206"/>
      <c r="E110" s="206"/>
      <c r="F110" s="177" t="s">
        <v>560</v>
      </c>
      <c r="G110" s="59"/>
      <c r="H110" s="202">
        <v>539838.66</v>
      </c>
      <c r="I110" s="202">
        <v>0</v>
      </c>
      <c r="J110" s="202">
        <v>0</v>
      </c>
      <c r="K110" s="202">
        <v>539838.66</v>
      </c>
      <c r="L110" s="203"/>
    </row>
    <row r="111" spans="1:12" ht="9.9" customHeight="1" x14ac:dyDescent="0.25">
      <c r="A111" s="64" t="s">
        <v>562</v>
      </c>
      <c r="B111" s="205" t="s">
        <v>372</v>
      </c>
      <c r="C111" s="206"/>
      <c r="D111" s="206"/>
      <c r="E111" s="206"/>
      <c r="F111" s="206"/>
      <c r="G111" s="65" t="s">
        <v>563</v>
      </c>
      <c r="H111" s="207">
        <v>416520.66</v>
      </c>
      <c r="I111" s="207">
        <v>0</v>
      </c>
      <c r="J111" s="207">
        <v>0</v>
      </c>
      <c r="K111" s="207">
        <v>416520.66</v>
      </c>
      <c r="L111" s="208"/>
    </row>
    <row r="112" spans="1:12" ht="9.9" customHeight="1" x14ac:dyDescent="0.25">
      <c r="A112" s="64" t="s">
        <v>564</v>
      </c>
      <c r="B112" s="205" t="s">
        <v>372</v>
      </c>
      <c r="C112" s="206"/>
      <c r="D112" s="206"/>
      <c r="E112" s="206"/>
      <c r="F112" s="206"/>
      <c r="G112" s="65" t="s">
        <v>565</v>
      </c>
      <c r="H112" s="207">
        <v>113798</v>
      </c>
      <c r="I112" s="207">
        <v>0</v>
      </c>
      <c r="J112" s="207">
        <v>0</v>
      </c>
      <c r="K112" s="207">
        <v>113798</v>
      </c>
      <c r="L112" s="208"/>
    </row>
    <row r="113" spans="1:12" ht="9.9" customHeight="1" x14ac:dyDescent="0.25">
      <c r="A113" s="64" t="s">
        <v>566</v>
      </c>
      <c r="B113" s="205" t="s">
        <v>372</v>
      </c>
      <c r="C113" s="206"/>
      <c r="D113" s="206"/>
      <c r="E113" s="206"/>
      <c r="F113" s="206"/>
      <c r="G113" s="65" t="s">
        <v>567</v>
      </c>
      <c r="H113" s="207">
        <v>9520</v>
      </c>
      <c r="I113" s="207">
        <v>0</v>
      </c>
      <c r="J113" s="207">
        <v>0</v>
      </c>
      <c r="K113" s="207">
        <v>9520</v>
      </c>
      <c r="L113" s="208"/>
    </row>
    <row r="114" spans="1:12" ht="9.9" customHeight="1" x14ac:dyDescent="0.25">
      <c r="A114" s="67" t="s">
        <v>372</v>
      </c>
      <c r="B114" s="205" t="s">
        <v>372</v>
      </c>
      <c r="C114" s="206"/>
      <c r="D114" s="206"/>
      <c r="E114" s="206"/>
      <c r="F114" s="206"/>
      <c r="G114" s="68" t="s">
        <v>372</v>
      </c>
      <c r="H114" s="145"/>
      <c r="I114" s="145"/>
      <c r="J114" s="145"/>
      <c r="K114" s="145"/>
      <c r="L114" s="164"/>
    </row>
    <row r="115" spans="1:12" ht="9.9" customHeight="1" x14ac:dyDescent="0.25">
      <c r="A115" s="57" t="s">
        <v>568</v>
      </c>
      <c r="B115" s="205" t="s">
        <v>372</v>
      </c>
      <c r="C115" s="206"/>
      <c r="D115" s="206"/>
      <c r="E115" s="206"/>
      <c r="F115" s="177" t="s">
        <v>569</v>
      </c>
      <c r="G115" s="59"/>
      <c r="H115" s="202">
        <v>-535439.77</v>
      </c>
      <c r="I115" s="202">
        <v>0</v>
      </c>
      <c r="J115" s="202">
        <v>353.53</v>
      </c>
      <c r="K115" s="202">
        <v>-535793.30000000005</v>
      </c>
      <c r="L115" s="203"/>
    </row>
    <row r="116" spans="1:12" ht="9.9" customHeight="1" x14ac:dyDescent="0.25">
      <c r="A116" s="64" t="s">
        <v>570</v>
      </c>
      <c r="B116" s="205" t="s">
        <v>372</v>
      </c>
      <c r="C116" s="206"/>
      <c r="D116" s="206"/>
      <c r="E116" s="206"/>
      <c r="F116" s="206"/>
      <c r="G116" s="65" t="s">
        <v>571</v>
      </c>
      <c r="H116" s="207">
        <v>-412121.77</v>
      </c>
      <c r="I116" s="207">
        <v>0</v>
      </c>
      <c r="J116" s="207">
        <v>353.53</v>
      </c>
      <c r="K116" s="207">
        <v>-412475.3</v>
      </c>
      <c r="L116" s="208"/>
    </row>
    <row r="117" spans="1:12" ht="9.9" customHeight="1" x14ac:dyDescent="0.25">
      <c r="A117" s="64" t="s">
        <v>572</v>
      </c>
      <c r="B117" s="205" t="s">
        <v>372</v>
      </c>
      <c r="C117" s="206"/>
      <c r="D117" s="206"/>
      <c r="E117" s="206"/>
      <c r="F117" s="206"/>
      <c r="G117" s="65" t="s">
        <v>573</v>
      </c>
      <c r="H117" s="207">
        <v>-9520</v>
      </c>
      <c r="I117" s="207">
        <v>0</v>
      </c>
      <c r="J117" s="207">
        <v>0</v>
      </c>
      <c r="K117" s="207">
        <v>-9520</v>
      </c>
      <c r="L117" s="208"/>
    </row>
    <row r="118" spans="1:12" ht="9.9" customHeight="1" x14ac:dyDescent="0.25">
      <c r="A118" s="64" t="s">
        <v>574</v>
      </c>
      <c r="B118" s="205" t="s">
        <v>372</v>
      </c>
      <c r="C118" s="206"/>
      <c r="D118" s="206"/>
      <c r="E118" s="206"/>
      <c r="F118" s="206"/>
      <c r="G118" s="65" t="s">
        <v>575</v>
      </c>
      <c r="H118" s="207">
        <v>-113798</v>
      </c>
      <c r="I118" s="207">
        <v>0</v>
      </c>
      <c r="J118" s="207">
        <v>0</v>
      </c>
      <c r="K118" s="207">
        <v>-113798</v>
      </c>
      <c r="L118" s="208"/>
    </row>
    <row r="119" spans="1:12" ht="9.9" customHeight="1" x14ac:dyDescent="0.25">
      <c r="A119" s="67" t="s">
        <v>372</v>
      </c>
      <c r="B119" s="205" t="s">
        <v>372</v>
      </c>
      <c r="C119" s="206"/>
      <c r="D119" s="206"/>
      <c r="E119" s="206"/>
      <c r="F119" s="206"/>
      <c r="G119" s="68" t="s">
        <v>372</v>
      </c>
      <c r="H119" s="145"/>
      <c r="I119" s="145"/>
      <c r="J119" s="145"/>
      <c r="K119" s="145"/>
      <c r="L119" s="164"/>
    </row>
    <row r="120" spans="1:12" ht="9.9" customHeight="1" x14ac:dyDescent="0.25">
      <c r="A120" s="57" t="s">
        <v>576</v>
      </c>
      <c r="B120" s="205" t="s">
        <v>372</v>
      </c>
      <c r="C120" s="206"/>
      <c r="D120" s="206"/>
      <c r="E120" s="177" t="s">
        <v>577</v>
      </c>
      <c r="F120" s="178"/>
      <c r="G120" s="59"/>
      <c r="H120" s="202">
        <v>93860</v>
      </c>
      <c r="I120" s="202">
        <v>0</v>
      </c>
      <c r="J120" s="202">
        <v>0</v>
      </c>
      <c r="K120" s="202">
        <v>93860</v>
      </c>
      <c r="L120" s="203"/>
    </row>
    <row r="121" spans="1:12" ht="9.9" customHeight="1" x14ac:dyDescent="0.25">
      <c r="A121" s="57" t="s">
        <v>578</v>
      </c>
      <c r="B121" s="205" t="s">
        <v>372</v>
      </c>
      <c r="C121" s="206"/>
      <c r="D121" s="206"/>
      <c r="E121" s="206"/>
      <c r="F121" s="177" t="s">
        <v>577</v>
      </c>
      <c r="G121" s="59"/>
      <c r="H121" s="202">
        <v>93860</v>
      </c>
      <c r="I121" s="202">
        <v>0</v>
      </c>
      <c r="J121" s="202">
        <v>0</v>
      </c>
      <c r="K121" s="202">
        <v>93860</v>
      </c>
      <c r="L121" s="203"/>
    </row>
    <row r="122" spans="1:12" ht="9.9" customHeight="1" x14ac:dyDescent="0.25">
      <c r="A122" s="64" t="s">
        <v>579</v>
      </c>
      <c r="B122" s="205" t="s">
        <v>372</v>
      </c>
      <c r="C122" s="206"/>
      <c r="D122" s="206"/>
      <c r="E122" s="206"/>
      <c r="F122" s="206"/>
      <c r="G122" s="65" t="s">
        <v>580</v>
      </c>
      <c r="H122" s="207">
        <v>93860</v>
      </c>
      <c r="I122" s="207">
        <v>0</v>
      </c>
      <c r="J122" s="207">
        <v>0</v>
      </c>
      <c r="K122" s="207">
        <v>93860</v>
      </c>
      <c r="L122" s="208"/>
    </row>
    <row r="123" spans="1:12" ht="9.9" customHeight="1" x14ac:dyDescent="0.25">
      <c r="A123" s="67" t="s">
        <v>372</v>
      </c>
      <c r="B123" s="205" t="s">
        <v>372</v>
      </c>
      <c r="C123" s="206"/>
      <c r="D123" s="206"/>
      <c r="E123" s="206"/>
      <c r="F123" s="206"/>
      <c r="G123" s="68" t="s">
        <v>372</v>
      </c>
      <c r="H123" s="145"/>
      <c r="I123" s="145"/>
      <c r="J123" s="145"/>
      <c r="K123" s="145"/>
      <c r="L123" s="164"/>
    </row>
    <row r="124" spans="1:12" ht="9.9" customHeight="1" x14ac:dyDescent="0.25">
      <c r="A124" s="57" t="s">
        <v>581</v>
      </c>
      <c r="B124" s="205" t="s">
        <v>372</v>
      </c>
      <c r="C124" s="206"/>
      <c r="D124" s="177" t="s">
        <v>582</v>
      </c>
      <c r="E124" s="178"/>
      <c r="F124" s="178"/>
      <c r="G124" s="59"/>
      <c r="H124" s="202">
        <v>9654554.6899999995</v>
      </c>
      <c r="I124" s="202">
        <v>0</v>
      </c>
      <c r="J124" s="202">
        <v>0</v>
      </c>
      <c r="K124" s="202">
        <v>9654554.6899999995</v>
      </c>
      <c r="L124" s="203"/>
    </row>
    <row r="125" spans="1:12" ht="9.9" customHeight="1" x14ac:dyDescent="0.25">
      <c r="A125" s="57" t="s">
        <v>583</v>
      </c>
      <c r="B125" s="205" t="s">
        <v>372</v>
      </c>
      <c r="C125" s="206"/>
      <c r="D125" s="206"/>
      <c r="E125" s="177" t="s">
        <v>582</v>
      </c>
      <c r="F125" s="178"/>
      <c r="G125" s="59"/>
      <c r="H125" s="202">
        <v>9654554.6899999995</v>
      </c>
      <c r="I125" s="202">
        <v>0</v>
      </c>
      <c r="J125" s="202">
        <v>0</v>
      </c>
      <c r="K125" s="202">
        <v>9654554.6899999995</v>
      </c>
      <c r="L125" s="203"/>
    </row>
    <row r="126" spans="1:12" ht="9.9" customHeight="1" x14ac:dyDescent="0.25">
      <c r="A126" s="57" t="s">
        <v>584</v>
      </c>
      <c r="B126" s="205" t="s">
        <v>372</v>
      </c>
      <c r="C126" s="206"/>
      <c r="D126" s="206"/>
      <c r="E126" s="206"/>
      <c r="F126" s="177" t="s">
        <v>585</v>
      </c>
      <c r="G126" s="59"/>
      <c r="H126" s="202">
        <v>9654554.6899999995</v>
      </c>
      <c r="I126" s="202">
        <v>0</v>
      </c>
      <c r="J126" s="202">
        <v>0</v>
      </c>
      <c r="K126" s="202">
        <v>9654554.6899999995</v>
      </c>
      <c r="L126" s="203"/>
    </row>
    <row r="127" spans="1:12" ht="9.9" customHeight="1" x14ac:dyDescent="0.25">
      <c r="A127" s="64" t="s">
        <v>586</v>
      </c>
      <c r="B127" s="205" t="s">
        <v>372</v>
      </c>
      <c r="C127" s="206"/>
      <c r="D127" s="206"/>
      <c r="E127" s="206"/>
      <c r="F127" s="206"/>
      <c r="G127" s="65" t="s">
        <v>463</v>
      </c>
      <c r="H127" s="207">
        <v>29585</v>
      </c>
      <c r="I127" s="207">
        <v>0</v>
      </c>
      <c r="J127" s="207">
        <v>0</v>
      </c>
      <c r="K127" s="207">
        <v>29585</v>
      </c>
      <c r="L127" s="208"/>
    </row>
    <row r="128" spans="1:12" ht="9.9" customHeight="1" x14ac:dyDescent="0.25">
      <c r="A128" s="64" t="s">
        <v>587</v>
      </c>
      <c r="B128" s="205" t="s">
        <v>372</v>
      </c>
      <c r="C128" s="206"/>
      <c r="D128" s="206"/>
      <c r="E128" s="206"/>
      <c r="F128" s="206"/>
      <c r="G128" s="65" t="s">
        <v>588</v>
      </c>
      <c r="H128" s="207">
        <v>1267564.69</v>
      </c>
      <c r="I128" s="207">
        <v>0</v>
      </c>
      <c r="J128" s="207">
        <v>0</v>
      </c>
      <c r="K128" s="207">
        <v>1267564.69</v>
      </c>
      <c r="L128" s="208"/>
    </row>
    <row r="129" spans="1:12" ht="9.9" customHeight="1" x14ac:dyDescent="0.25">
      <c r="A129" s="64" t="s">
        <v>589</v>
      </c>
      <c r="B129" s="205" t="s">
        <v>372</v>
      </c>
      <c r="C129" s="206"/>
      <c r="D129" s="206"/>
      <c r="E129" s="206"/>
      <c r="F129" s="206"/>
      <c r="G129" s="65" t="s">
        <v>590</v>
      </c>
      <c r="H129" s="207">
        <v>35000</v>
      </c>
      <c r="I129" s="207">
        <v>0</v>
      </c>
      <c r="J129" s="207">
        <v>0</v>
      </c>
      <c r="K129" s="207">
        <v>35000</v>
      </c>
      <c r="L129" s="208"/>
    </row>
    <row r="130" spans="1:12" ht="9.9" customHeight="1" x14ac:dyDescent="0.25">
      <c r="A130" s="64" t="s">
        <v>591</v>
      </c>
      <c r="B130" s="205" t="s">
        <v>372</v>
      </c>
      <c r="C130" s="206"/>
      <c r="D130" s="206"/>
      <c r="E130" s="206"/>
      <c r="F130" s="206"/>
      <c r="G130" s="65" t="s">
        <v>592</v>
      </c>
      <c r="H130" s="207">
        <v>150000</v>
      </c>
      <c r="I130" s="207">
        <v>0</v>
      </c>
      <c r="J130" s="207">
        <v>0</v>
      </c>
      <c r="K130" s="207">
        <v>150000</v>
      </c>
      <c r="L130" s="208"/>
    </row>
    <row r="131" spans="1:12" ht="9.9" customHeight="1" x14ac:dyDescent="0.25">
      <c r="A131" s="64" t="s">
        <v>593</v>
      </c>
      <c r="B131" s="205" t="s">
        <v>372</v>
      </c>
      <c r="C131" s="206"/>
      <c r="D131" s="206"/>
      <c r="E131" s="206"/>
      <c r="F131" s="206"/>
      <c r="G131" s="65" t="s">
        <v>594</v>
      </c>
      <c r="H131" s="207">
        <v>8172405</v>
      </c>
      <c r="I131" s="207">
        <v>0</v>
      </c>
      <c r="J131" s="207">
        <v>0</v>
      </c>
      <c r="K131" s="207">
        <v>8172405</v>
      </c>
      <c r="L131" s="208"/>
    </row>
    <row r="132" spans="1:12" ht="9.9" customHeight="1" x14ac:dyDescent="0.25">
      <c r="A132" s="67" t="s">
        <v>372</v>
      </c>
      <c r="B132" s="205" t="s">
        <v>372</v>
      </c>
      <c r="C132" s="206"/>
      <c r="D132" s="206"/>
      <c r="E132" s="206"/>
      <c r="F132" s="206"/>
      <c r="G132" s="68" t="s">
        <v>372</v>
      </c>
      <c r="H132" s="145"/>
      <c r="I132" s="145"/>
      <c r="J132" s="145"/>
      <c r="K132" s="145"/>
      <c r="L132" s="164"/>
    </row>
    <row r="133" spans="1:12" ht="9.9" customHeight="1" x14ac:dyDescent="0.25">
      <c r="A133" s="57" t="s">
        <v>595</v>
      </c>
      <c r="B133" s="177" t="s">
        <v>596</v>
      </c>
      <c r="C133" s="178"/>
      <c r="D133" s="178"/>
      <c r="E133" s="178"/>
      <c r="F133" s="178"/>
      <c r="G133" s="59"/>
      <c r="H133" s="202">
        <v>25503686.559999999</v>
      </c>
      <c r="I133" s="202">
        <v>2491675.54</v>
      </c>
      <c r="J133" s="202">
        <v>2507398.36</v>
      </c>
      <c r="K133" s="202">
        <v>25519409.379999999</v>
      </c>
      <c r="L133" s="203"/>
    </row>
    <row r="134" spans="1:12" ht="9.9" customHeight="1" x14ac:dyDescent="0.25">
      <c r="A134" s="57" t="s">
        <v>597</v>
      </c>
      <c r="B134" s="204" t="s">
        <v>372</v>
      </c>
      <c r="C134" s="177" t="s">
        <v>598</v>
      </c>
      <c r="D134" s="178"/>
      <c r="E134" s="178"/>
      <c r="F134" s="178"/>
      <c r="G134" s="59"/>
      <c r="H134" s="202">
        <v>13037898.92</v>
      </c>
      <c r="I134" s="202">
        <v>2388810.98</v>
      </c>
      <c r="J134" s="202">
        <v>2463988.5099999998</v>
      </c>
      <c r="K134" s="202">
        <v>13113076.449999999</v>
      </c>
      <c r="L134" s="203"/>
    </row>
    <row r="135" spans="1:12" ht="9.9" customHeight="1" x14ac:dyDescent="0.25">
      <c r="A135" s="57" t="s">
        <v>599</v>
      </c>
      <c r="B135" s="205" t="s">
        <v>372</v>
      </c>
      <c r="C135" s="206"/>
      <c r="D135" s="177" t="s">
        <v>600</v>
      </c>
      <c r="E135" s="178"/>
      <c r="F135" s="178"/>
      <c r="G135" s="59"/>
      <c r="H135" s="202">
        <v>1174738.5900000001</v>
      </c>
      <c r="I135" s="202">
        <v>1458047.13</v>
      </c>
      <c r="J135" s="202">
        <v>1716083</v>
      </c>
      <c r="K135" s="202">
        <v>1432774.46</v>
      </c>
      <c r="L135" s="203"/>
    </row>
    <row r="136" spans="1:12" ht="9.9" customHeight="1" x14ac:dyDescent="0.25">
      <c r="A136" s="57" t="s">
        <v>601</v>
      </c>
      <c r="B136" s="205" t="s">
        <v>372</v>
      </c>
      <c r="C136" s="206"/>
      <c r="D136" s="206"/>
      <c r="E136" s="177" t="s">
        <v>602</v>
      </c>
      <c r="F136" s="178"/>
      <c r="G136" s="59"/>
      <c r="H136" s="202">
        <v>707720.54</v>
      </c>
      <c r="I136" s="202">
        <v>1109326.21</v>
      </c>
      <c r="J136" s="202">
        <v>1121713.58</v>
      </c>
      <c r="K136" s="202">
        <v>720107.91</v>
      </c>
      <c r="L136" s="203"/>
    </row>
    <row r="137" spans="1:12" ht="9.9" customHeight="1" x14ac:dyDescent="0.25">
      <c r="A137" s="57" t="s">
        <v>603</v>
      </c>
      <c r="B137" s="205" t="s">
        <v>372</v>
      </c>
      <c r="C137" s="206"/>
      <c r="D137" s="206"/>
      <c r="E137" s="206"/>
      <c r="F137" s="177" t="s">
        <v>602</v>
      </c>
      <c r="G137" s="59"/>
      <c r="H137" s="202">
        <v>707720.54</v>
      </c>
      <c r="I137" s="202">
        <v>1109326.21</v>
      </c>
      <c r="J137" s="202">
        <v>1121713.58</v>
      </c>
      <c r="K137" s="202">
        <v>720107.91</v>
      </c>
      <c r="L137" s="203"/>
    </row>
    <row r="138" spans="1:12" ht="9.9" customHeight="1" x14ac:dyDescent="0.25">
      <c r="A138" s="64" t="s">
        <v>604</v>
      </c>
      <c r="B138" s="205" t="s">
        <v>372</v>
      </c>
      <c r="C138" s="206"/>
      <c r="D138" s="206"/>
      <c r="E138" s="206"/>
      <c r="F138" s="206"/>
      <c r="G138" s="65" t="s">
        <v>605</v>
      </c>
      <c r="H138" s="207">
        <v>613.33000000000004</v>
      </c>
      <c r="I138" s="207">
        <v>299463.84999999998</v>
      </c>
      <c r="J138" s="207">
        <v>299650.52</v>
      </c>
      <c r="K138" s="207">
        <v>800</v>
      </c>
      <c r="L138" s="208"/>
    </row>
    <row r="139" spans="1:12" ht="9.9" customHeight="1" x14ac:dyDescent="0.25">
      <c r="A139" s="64" t="s">
        <v>606</v>
      </c>
      <c r="B139" s="205" t="s">
        <v>372</v>
      </c>
      <c r="C139" s="206"/>
      <c r="D139" s="206"/>
      <c r="E139" s="206"/>
      <c r="F139" s="206"/>
      <c r="G139" s="65" t="s">
        <v>607</v>
      </c>
      <c r="H139" s="207">
        <v>455889.88</v>
      </c>
      <c r="I139" s="207">
        <v>455889.88</v>
      </c>
      <c r="J139" s="207">
        <v>445538.77</v>
      </c>
      <c r="K139" s="207">
        <v>445538.77</v>
      </c>
      <c r="L139" s="208"/>
    </row>
    <row r="140" spans="1:12" ht="9.9" customHeight="1" x14ac:dyDescent="0.25">
      <c r="A140" s="64" t="s">
        <v>608</v>
      </c>
      <c r="B140" s="205" t="s">
        <v>372</v>
      </c>
      <c r="C140" s="206"/>
      <c r="D140" s="206"/>
      <c r="E140" s="206"/>
      <c r="F140" s="206"/>
      <c r="G140" s="65" t="s">
        <v>609</v>
      </c>
      <c r="H140" s="207">
        <v>216769.68</v>
      </c>
      <c r="I140" s="207">
        <v>216769.68</v>
      </c>
      <c r="J140" s="207">
        <v>238708.55</v>
      </c>
      <c r="K140" s="207">
        <v>238708.55</v>
      </c>
      <c r="L140" s="208"/>
    </row>
    <row r="141" spans="1:12" ht="9.9" customHeight="1" x14ac:dyDescent="0.25">
      <c r="A141" s="64" t="s">
        <v>610</v>
      </c>
      <c r="B141" s="205" t="s">
        <v>372</v>
      </c>
      <c r="C141" s="206"/>
      <c r="D141" s="206"/>
      <c r="E141" s="206"/>
      <c r="F141" s="206"/>
      <c r="G141" s="65" t="s">
        <v>611</v>
      </c>
      <c r="H141" s="207">
        <v>0</v>
      </c>
      <c r="I141" s="207">
        <v>1723.8</v>
      </c>
      <c r="J141" s="207">
        <v>1723.8</v>
      </c>
      <c r="K141" s="207">
        <v>0</v>
      </c>
      <c r="L141" s="208"/>
    </row>
    <row r="142" spans="1:12" ht="9.9" customHeight="1" x14ac:dyDescent="0.25">
      <c r="A142" s="64" t="s">
        <v>612</v>
      </c>
      <c r="B142" s="205" t="s">
        <v>372</v>
      </c>
      <c r="C142" s="206"/>
      <c r="D142" s="206"/>
      <c r="E142" s="206"/>
      <c r="F142" s="206"/>
      <c r="G142" s="65" t="s">
        <v>613</v>
      </c>
      <c r="H142" s="207">
        <v>34447.65</v>
      </c>
      <c r="I142" s="207">
        <v>135479</v>
      </c>
      <c r="J142" s="207">
        <v>136091.94</v>
      </c>
      <c r="K142" s="207">
        <v>35060.589999999997</v>
      </c>
      <c r="L142" s="208"/>
    </row>
    <row r="143" spans="1:12" ht="9.9" customHeight="1" x14ac:dyDescent="0.25">
      <c r="A143" s="67" t="s">
        <v>372</v>
      </c>
      <c r="B143" s="205" t="s">
        <v>372</v>
      </c>
      <c r="C143" s="206"/>
      <c r="D143" s="206"/>
      <c r="E143" s="206"/>
      <c r="F143" s="206"/>
      <c r="G143" s="68" t="s">
        <v>372</v>
      </c>
      <c r="H143" s="145"/>
      <c r="I143" s="145"/>
      <c r="J143" s="145"/>
      <c r="K143" s="145"/>
      <c r="L143" s="164"/>
    </row>
    <row r="144" spans="1:12" ht="9.9" customHeight="1" x14ac:dyDescent="0.25">
      <c r="A144" s="57" t="s">
        <v>614</v>
      </c>
      <c r="B144" s="205" t="s">
        <v>372</v>
      </c>
      <c r="C144" s="206"/>
      <c r="D144" s="206"/>
      <c r="E144" s="177" t="s">
        <v>615</v>
      </c>
      <c r="F144" s="178"/>
      <c r="G144" s="59"/>
      <c r="H144" s="202">
        <v>103024.81</v>
      </c>
      <c r="I144" s="202">
        <v>103604.65</v>
      </c>
      <c r="J144" s="202">
        <v>106633.55</v>
      </c>
      <c r="K144" s="202">
        <v>106053.71</v>
      </c>
      <c r="L144" s="203"/>
    </row>
    <row r="145" spans="1:12" ht="9.9" customHeight="1" x14ac:dyDescent="0.25">
      <c r="A145" s="57" t="s">
        <v>616</v>
      </c>
      <c r="B145" s="205" t="s">
        <v>372</v>
      </c>
      <c r="C145" s="206"/>
      <c r="D145" s="206"/>
      <c r="E145" s="206"/>
      <c r="F145" s="177" t="s">
        <v>615</v>
      </c>
      <c r="G145" s="59"/>
      <c r="H145" s="202">
        <v>103024.81</v>
      </c>
      <c r="I145" s="202">
        <v>103604.65</v>
      </c>
      <c r="J145" s="202">
        <v>106633.55</v>
      </c>
      <c r="K145" s="202">
        <v>106053.71</v>
      </c>
      <c r="L145" s="203"/>
    </row>
    <row r="146" spans="1:12" ht="9.9" customHeight="1" x14ac:dyDescent="0.25">
      <c r="A146" s="64" t="s">
        <v>617</v>
      </c>
      <c r="B146" s="205" t="s">
        <v>372</v>
      </c>
      <c r="C146" s="206"/>
      <c r="D146" s="206"/>
      <c r="E146" s="206"/>
      <c r="F146" s="206"/>
      <c r="G146" s="65" t="s">
        <v>618</v>
      </c>
      <c r="H146" s="207">
        <v>81912.56</v>
      </c>
      <c r="I146" s="207">
        <v>82492.399999999994</v>
      </c>
      <c r="J146" s="207">
        <v>84869.85</v>
      </c>
      <c r="K146" s="207">
        <v>84290.01</v>
      </c>
      <c r="L146" s="208"/>
    </row>
    <row r="147" spans="1:12" ht="9.9" customHeight="1" x14ac:dyDescent="0.25">
      <c r="A147" s="64" t="s">
        <v>619</v>
      </c>
      <c r="B147" s="205" t="s">
        <v>372</v>
      </c>
      <c r="C147" s="206"/>
      <c r="D147" s="206"/>
      <c r="E147" s="206"/>
      <c r="F147" s="206"/>
      <c r="G147" s="65" t="s">
        <v>620</v>
      </c>
      <c r="H147" s="207">
        <v>18224.560000000001</v>
      </c>
      <c r="I147" s="207">
        <v>18224.560000000001</v>
      </c>
      <c r="J147" s="207">
        <v>18795.91</v>
      </c>
      <c r="K147" s="207">
        <v>18795.91</v>
      </c>
      <c r="L147" s="208"/>
    </row>
    <row r="148" spans="1:12" ht="9.9" customHeight="1" x14ac:dyDescent="0.25">
      <c r="A148" s="64" t="s">
        <v>621</v>
      </c>
      <c r="B148" s="205" t="s">
        <v>372</v>
      </c>
      <c r="C148" s="206"/>
      <c r="D148" s="206"/>
      <c r="E148" s="206"/>
      <c r="F148" s="206"/>
      <c r="G148" s="65" t="s">
        <v>622</v>
      </c>
      <c r="H148" s="207">
        <v>2230.4899999999998</v>
      </c>
      <c r="I148" s="207">
        <v>2230.4899999999998</v>
      </c>
      <c r="J148" s="207">
        <v>2310.59</v>
      </c>
      <c r="K148" s="207">
        <v>2310.59</v>
      </c>
      <c r="L148" s="208"/>
    </row>
    <row r="149" spans="1:12" ht="9.9" customHeight="1" x14ac:dyDescent="0.25">
      <c r="A149" s="64" t="s">
        <v>623</v>
      </c>
      <c r="B149" s="205" t="s">
        <v>372</v>
      </c>
      <c r="C149" s="206"/>
      <c r="D149" s="206"/>
      <c r="E149" s="206"/>
      <c r="F149" s="206"/>
      <c r="G149" s="65" t="s">
        <v>624</v>
      </c>
      <c r="H149" s="207">
        <v>657.2</v>
      </c>
      <c r="I149" s="207">
        <v>657.2</v>
      </c>
      <c r="J149" s="207">
        <v>657.2</v>
      </c>
      <c r="K149" s="207">
        <v>657.2</v>
      </c>
      <c r="L149" s="208"/>
    </row>
    <row r="150" spans="1:12" ht="9.9" customHeight="1" x14ac:dyDescent="0.25">
      <c r="A150" s="67" t="s">
        <v>372</v>
      </c>
      <c r="B150" s="205" t="s">
        <v>372</v>
      </c>
      <c r="C150" s="206"/>
      <c r="D150" s="206"/>
      <c r="E150" s="206"/>
      <c r="F150" s="206"/>
      <c r="G150" s="68" t="s">
        <v>372</v>
      </c>
      <c r="H150" s="145"/>
      <c r="I150" s="145"/>
      <c r="J150" s="145"/>
      <c r="K150" s="145"/>
      <c r="L150" s="164"/>
    </row>
    <row r="151" spans="1:12" ht="9.9" customHeight="1" x14ac:dyDescent="0.25">
      <c r="A151" s="57" t="s">
        <v>625</v>
      </c>
      <c r="B151" s="205" t="s">
        <v>372</v>
      </c>
      <c r="C151" s="206"/>
      <c r="D151" s="206"/>
      <c r="E151" s="177" t="s">
        <v>626</v>
      </c>
      <c r="F151" s="178"/>
      <c r="G151" s="59"/>
      <c r="H151" s="202">
        <v>191452.13</v>
      </c>
      <c r="I151" s="202">
        <v>27109.59</v>
      </c>
      <c r="J151" s="202">
        <v>35586.39</v>
      </c>
      <c r="K151" s="202">
        <v>199928.93</v>
      </c>
      <c r="L151" s="203"/>
    </row>
    <row r="152" spans="1:12" ht="9.9" customHeight="1" x14ac:dyDescent="0.25">
      <c r="A152" s="57" t="s">
        <v>627</v>
      </c>
      <c r="B152" s="205" t="s">
        <v>372</v>
      </c>
      <c r="C152" s="206"/>
      <c r="D152" s="206"/>
      <c r="E152" s="206"/>
      <c r="F152" s="177" t="s">
        <v>626</v>
      </c>
      <c r="G152" s="59"/>
      <c r="H152" s="202">
        <v>30860.7</v>
      </c>
      <c r="I152" s="202">
        <v>27109.59</v>
      </c>
      <c r="J152" s="202">
        <v>35586.39</v>
      </c>
      <c r="K152" s="202">
        <v>39337.5</v>
      </c>
      <c r="L152" s="203"/>
    </row>
    <row r="153" spans="1:12" ht="9.9" customHeight="1" x14ac:dyDescent="0.25">
      <c r="A153" s="64" t="s">
        <v>628</v>
      </c>
      <c r="B153" s="205" t="s">
        <v>372</v>
      </c>
      <c r="C153" s="206"/>
      <c r="D153" s="206"/>
      <c r="E153" s="206"/>
      <c r="F153" s="206"/>
      <c r="G153" s="65" t="s">
        <v>629</v>
      </c>
      <c r="H153" s="207">
        <v>10899.25</v>
      </c>
      <c r="I153" s="207">
        <v>11092.85</v>
      </c>
      <c r="J153" s="207">
        <v>11575.52</v>
      </c>
      <c r="K153" s="207">
        <v>11381.92</v>
      </c>
      <c r="L153" s="208"/>
    </row>
    <row r="154" spans="1:12" ht="9.9" customHeight="1" x14ac:dyDescent="0.25">
      <c r="A154" s="64" t="s">
        <v>630</v>
      </c>
      <c r="B154" s="205" t="s">
        <v>372</v>
      </c>
      <c r="C154" s="206"/>
      <c r="D154" s="206"/>
      <c r="E154" s="206"/>
      <c r="F154" s="206"/>
      <c r="G154" s="65" t="s">
        <v>631</v>
      </c>
      <c r="H154" s="207">
        <v>57</v>
      </c>
      <c r="I154" s="207">
        <v>57</v>
      </c>
      <c r="J154" s="207">
        <v>57</v>
      </c>
      <c r="K154" s="207">
        <v>57</v>
      </c>
      <c r="L154" s="208"/>
    </row>
    <row r="155" spans="1:12" ht="9.9" customHeight="1" x14ac:dyDescent="0.25">
      <c r="A155" s="64" t="s">
        <v>632</v>
      </c>
      <c r="B155" s="205" t="s">
        <v>372</v>
      </c>
      <c r="C155" s="206"/>
      <c r="D155" s="206"/>
      <c r="E155" s="206"/>
      <c r="F155" s="206"/>
      <c r="G155" s="65" t="s">
        <v>633</v>
      </c>
      <c r="H155" s="207">
        <v>799.04</v>
      </c>
      <c r="I155" s="207">
        <v>812.53</v>
      </c>
      <c r="J155" s="207">
        <v>1245.43</v>
      </c>
      <c r="K155" s="207">
        <v>1231.94</v>
      </c>
      <c r="L155" s="208"/>
    </row>
    <row r="156" spans="1:12" ht="9.9" customHeight="1" x14ac:dyDescent="0.25">
      <c r="A156" s="64" t="s">
        <v>634</v>
      </c>
      <c r="B156" s="205" t="s">
        <v>372</v>
      </c>
      <c r="C156" s="206"/>
      <c r="D156" s="206"/>
      <c r="E156" s="206"/>
      <c r="F156" s="206"/>
      <c r="G156" s="65" t="s">
        <v>635</v>
      </c>
      <c r="H156" s="207">
        <v>8793.8700000000008</v>
      </c>
      <c r="I156" s="207">
        <v>4835.67</v>
      </c>
      <c r="J156" s="207">
        <v>6327.19</v>
      </c>
      <c r="K156" s="207">
        <v>10285.39</v>
      </c>
      <c r="L156" s="208"/>
    </row>
    <row r="157" spans="1:12" ht="9.9" customHeight="1" x14ac:dyDescent="0.25">
      <c r="A157" s="64" t="s">
        <v>636</v>
      </c>
      <c r="B157" s="205" t="s">
        <v>372</v>
      </c>
      <c r="C157" s="206"/>
      <c r="D157" s="206"/>
      <c r="E157" s="206"/>
      <c r="F157" s="206"/>
      <c r="G157" s="65" t="s">
        <v>637</v>
      </c>
      <c r="H157" s="207">
        <v>6613.67</v>
      </c>
      <c r="I157" s="207">
        <v>6613.67</v>
      </c>
      <c r="J157" s="207">
        <v>11478.97</v>
      </c>
      <c r="K157" s="207">
        <v>11478.97</v>
      </c>
      <c r="L157" s="208"/>
    </row>
    <row r="158" spans="1:12" ht="9.9" customHeight="1" x14ac:dyDescent="0.25">
      <c r="A158" s="64" t="s">
        <v>638</v>
      </c>
      <c r="B158" s="205" t="s">
        <v>372</v>
      </c>
      <c r="C158" s="206"/>
      <c r="D158" s="206"/>
      <c r="E158" s="206"/>
      <c r="F158" s="206"/>
      <c r="G158" s="65" t="s">
        <v>639</v>
      </c>
      <c r="H158" s="207">
        <v>1400.16</v>
      </c>
      <c r="I158" s="207">
        <v>1400.16</v>
      </c>
      <c r="J158" s="207">
        <v>2358.6999999999998</v>
      </c>
      <c r="K158" s="207">
        <v>2358.6999999999998</v>
      </c>
      <c r="L158" s="208"/>
    </row>
    <row r="159" spans="1:12" ht="9.9" customHeight="1" x14ac:dyDescent="0.25">
      <c r="A159" s="64" t="s">
        <v>640</v>
      </c>
      <c r="B159" s="205" t="s">
        <v>372</v>
      </c>
      <c r="C159" s="206"/>
      <c r="D159" s="206"/>
      <c r="E159" s="206"/>
      <c r="F159" s="206"/>
      <c r="G159" s="65" t="s">
        <v>641</v>
      </c>
      <c r="H159" s="207">
        <v>106</v>
      </c>
      <c r="I159" s="207">
        <v>106</v>
      </c>
      <c r="J159" s="207">
        <v>106</v>
      </c>
      <c r="K159" s="207">
        <v>106</v>
      </c>
      <c r="L159" s="208"/>
    </row>
    <row r="160" spans="1:12" ht="9.9" customHeight="1" x14ac:dyDescent="0.25">
      <c r="A160" s="64" t="s">
        <v>642</v>
      </c>
      <c r="B160" s="205" t="s">
        <v>372</v>
      </c>
      <c r="C160" s="206"/>
      <c r="D160" s="206"/>
      <c r="E160" s="206"/>
      <c r="F160" s="206"/>
      <c r="G160" s="65" t="s">
        <v>643</v>
      </c>
      <c r="H160" s="207">
        <v>2191.71</v>
      </c>
      <c r="I160" s="207">
        <v>2191.71</v>
      </c>
      <c r="J160" s="207">
        <v>2437.58</v>
      </c>
      <c r="K160" s="207">
        <v>2437.58</v>
      </c>
      <c r="L160" s="208"/>
    </row>
    <row r="161" spans="1:12" ht="9.9" customHeight="1" x14ac:dyDescent="0.25">
      <c r="A161" s="67" t="s">
        <v>372</v>
      </c>
      <c r="B161" s="205" t="s">
        <v>372</v>
      </c>
      <c r="C161" s="206"/>
      <c r="D161" s="206"/>
      <c r="E161" s="206"/>
      <c r="F161" s="206"/>
      <c r="G161" s="68" t="s">
        <v>372</v>
      </c>
      <c r="H161" s="145"/>
      <c r="I161" s="145"/>
      <c r="J161" s="145"/>
      <c r="K161" s="145"/>
      <c r="L161" s="164"/>
    </row>
    <row r="162" spans="1:12" ht="9.9" customHeight="1" x14ac:dyDescent="0.25">
      <c r="A162" s="57" t="s">
        <v>644</v>
      </c>
      <c r="B162" s="205" t="s">
        <v>372</v>
      </c>
      <c r="C162" s="206"/>
      <c r="D162" s="206"/>
      <c r="E162" s="206"/>
      <c r="F162" s="177" t="s">
        <v>645</v>
      </c>
      <c r="G162" s="59"/>
      <c r="H162" s="202">
        <v>160591.43</v>
      </c>
      <c r="I162" s="202">
        <v>0</v>
      </c>
      <c r="J162" s="202">
        <v>0</v>
      </c>
      <c r="K162" s="202">
        <v>160591.43</v>
      </c>
      <c r="L162" s="203"/>
    </row>
    <row r="163" spans="1:12" ht="9.9" customHeight="1" x14ac:dyDescent="0.25">
      <c r="A163" s="64" t="s">
        <v>646</v>
      </c>
      <c r="B163" s="205" t="s">
        <v>372</v>
      </c>
      <c r="C163" s="206"/>
      <c r="D163" s="206"/>
      <c r="E163" s="206"/>
      <c r="F163" s="206"/>
      <c r="G163" s="65" t="s">
        <v>647</v>
      </c>
      <c r="H163" s="207">
        <v>145306.23999999999</v>
      </c>
      <c r="I163" s="207">
        <v>0</v>
      </c>
      <c r="J163" s="207">
        <v>0</v>
      </c>
      <c r="K163" s="207">
        <v>145306.23999999999</v>
      </c>
      <c r="L163" s="208"/>
    </row>
    <row r="164" spans="1:12" ht="9.9" customHeight="1" x14ac:dyDescent="0.25">
      <c r="A164" s="64" t="s">
        <v>648</v>
      </c>
      <c r="B164" s="205" t="s">
        <v>372</v>
      </c>
      <c r="C164" s="206"/>
      <c r="D164" s="206"/>
      <c r="E164" s="206"/>
      <c r="F164" s="206"/>
      <c r="G164" s="65" t="s">
        <v>649</v>
      </c>
      <c r="H164" s="207">
        <v>15285.19</v>
      </c>
      <c r="I164" s="207">
        <v>0</v>
      </c>
      <c r="J164" s="207">
        <v>0</v>
      </c>
      <c r="K164" s="207">
        <v>15285.19</v>
      </c>
      <c r="L164" s="208"/>
    </row>
    <row r="165" spans="1:12" ht="9.9" customHeight="1" x14ac:dyDescent="0.25">
      <c r="A165" s="67" t="s">
        <v>372</v>
      </c>
      <c r="B165" s="205" t="s">
        <v>372</v>
      </c>
      <c r="C165" s="206"/>
      <c r="D165" s="206"/>
      <c r="E165" s="206"/>
      <c r="F165" s="206"/>
      <c r="G165" s="68" t="s">
        <v>372</v>
      </c>
      <c r="H165" s="145"/>
      <c r="I165" s="145"/>
      <c r="J165" s="145"/>
      <c r="K165" s="145"/>
      <c r="L165" s="164"/>
    </row>
    <row r="166" spans="1:12" ht="9.9" customHeight="1" x14ac:dyDescent="0.25">
      <c r="A166" s="57" t="s">
        <v>650</v>
      </c>
      <c r="B166" s="205" t="s">
        <v>372</v>
      </c>
      <c r="C166" s="206"/>
      <c r="D166" s="206"/>
      <c r="E166" s="177" t="s">
        <v>651</v>
      </c>
      <c r="F166" s="178"/>
      <c r="G166" s="59"/>
      <c r="H166" s="202">
        <v>172541.11</v>
      </c>
      <c r="I166" s="202">
        <v>218006.68</v>
      </c>
      <c r="J166" s="202">
        <v>452149.48</v>
      </c>
      <c r="K166" s="202">
        <v>406683.91</v>
      </c>
      <c r="L166" s="203"/>
    </row>
    <row r="167" spans="1:12" ht="9.9" customHeight="1" x14ac:dyDescent="0.25">
      <c r="A167" s="57" t="s">
        <v>652</v>
      </c>
      <c r="B167" s="205" t="s">
        <v>372</v>
      </c>
      <c r="C167" s="206"/>
      <c r="D167" s="206"/>
      <c r="E167" s="206"/>
      <c r="F167" s="177" t="s">
        <v>651</v>
      </c>
      <c r="G167" s="59"/>
      <c r="H167" s="202">
        <v>172541.11</v>
      </c>
      <c r="I167" s="202">
        <v>218006.68</v>
      </c>
      <c r="J167" s="202">
        <v>452149.48</v>
      </c>
      <c r="K167" s="202">
        <v>406683.91</v>
      </c>
      <c r="L167" s="203"/>
    </row>
    <row r="168" spans="1:12" ht="9.9" customHeight="1" x14ac:dyDescent="0.25">
      <c r="A168" s="64" t="s">
        <v>653</v>
      </c>
      <c r="B168" s="205" t="s">
        <v>372</v>
      </c>
      <c r="C168" s="206"/>
      <c r="D168" s="206"/>
      <c r="E168" s="206"/>
      <c r="F168" s="206"/>
      <c r="G168" s="65" t="s">
        <v>654</v>
      </c>
      <c r="H168" s="207">
        <v>172541.11</v>
      </c>
      <c r="I168" s="207">
        <v>218006.68</v>
      </c>
      <c r="J168" s="207">
        <v>452149.48</v>
      </c>
      <c r="K168" s="207">
        <v>406683.91</v>
      </c>
      <c r="L168" s="208"/>
    </row>
    <row r="169" spans="1:12" ht="9.9" customHeight="1" x14ac:dyDescent="0.25">
      <c r="A169" s="67" t="s">
        <v>372</v>
      </c>
      <c r="B169" s="205" t="s">
        <v>372</v>
      </c>
      <c r="C169" s="206"/>
      <c r="D169" s="206"/>
      <c r="E169" s="206"/>
      <c r="F169" s="206"/>
      <c r="G169" s="68" t="s">
        <v>372</v>
      </c>
      <c r="H169" s="145"/>
      <c r="I169" s="145"/>
      <c r="J169" s="145"/>
      <c r="K169" s="145"/>
      <c r="L169" s="164"/>
    </row>
    <row r="170" spans="1:12" ht="9.9" customHeight="1" x14ac:dyDescent="0.25">
      <c r="A170" s="57" t="s">
        <v>661</v>
      </c>
      <c r="B170" s="205" t="s">
        <v>372</v>
      </c>
      <c r="C170" s="206"/>
      <c r="D170" s="177" t="s">
        <v>662</v>
      </c>
      <c r="E170" s="178"/>
      <c r="F170" s="178"/>
      <c r="G170" s="59"/>
      <c r="H170" s="202">
        <v>11863160.33</v>
      </c>
      <c r="I170" s="202">
        <v>930763.85</v>
      </c>
      <c r="J170" s="202">
        <v>747905.51</v>
      </c>
      <c r="K170" s="202">
        <v>11680301.99</v>
      </c>
      <c r="L170" s="203"/>
    </row>
    <row r="171" spans="1:12" ht="9.9" customHeight="1" x14ac:dyDescent="0.25">
      <c r="A171" s="57" t="s">
        <v>663</v>
      </c>
      <c r="B171" s="205" t="s">
        <v>372</v>
      </c>
      <c r="C171" s="206"/>
      <c r="D171" s="206"/>
      <c r="E171" s="177" t="s">
        <v>662</v>
      </c>
      <c r="F171" s="178"/>
      <c r="G171" s="59"/>
      <c r="H171" s="202">
        <v>11863160.33</v>
      </c>
      <c r="I171" s="202">
        <v>930763.85</v>
      </c>
      <c r="J171" s="202">
        <v>747905.51</v>
      </c>
      <c r="K171" s="202">
        <v>11680301.99</v>
      </c>
      <c r="L171" s="203"/>
    </row>
    <row r="172" spans="1:12" ht="9.9" customHeight="1" x14ac:dyDescent="0.25">
      <c r="A172" s="57" t="s">
        <v>664</v>
      </c>
      <c r="B172" s="205" t="s">
        <v>372</v>
      </c>
      <c r="C172" s="206"/>
      <c r="D172" s="206"/>
      <c r="E172" s="206"/>
      <c r="F172" s="177" t="s">
        <v>662</v>
      </c>
      <c r="G172" s="59"/>
      <c r="H172" s="202">
        <v>11863160.33</v>
      </c>
      <c r="I172" s="202">
        <v>930763.85</v>
      </c>
      <c r="J172" s="202">
        <v>747905.51</v>
      </c>
      <c r="K172" s="202">
        <v>11680301.99</v>
      </c>
      <c r="L172" s="203"/>
    </row>
    <row r="173" spans="1:12" ht="9.9" customHeight="1" x14ac:dyDescent="0.25">
      <c r="A173" s="64" t="s">
        <v>665</v>
      </c>
      <c r="B173" s="205" t="s">
        <v>372</v>
      </c>
      <c r="C173" s="206"/>
      <c r="D173" s="206"/>
      <c r="E173" s="206"/>
      <c r="F173" s="206"/>
      <c r="G173" s="65" t="s">
        <v>666</v>
      </c>
      <c r="H173" s="207">
        <v>11863160.33</v>
      </c>
      <c r="I173" s="207">
        <v>930763.85</v>
      </c>
      <c r="J173" s="207">
        <v>747905.51</v>
      </c>
      <c r="K173" s="207">
        <v>11680301.99</v>
      </c>
      <c r="L173" s="208"/>
    </row>
    <row r="174" spans="1:12" ht="9.9" customHeight="1" x14ac:dyDescent="0.25">
      <c r="A174" s="67" t="s">
        <v>372</v>
      </c>
      <c r="B174" s="205" t="s">
        <v>372</v>
      </c>
      <c r="C174" s="206"/>
      <c r="D174" s="206"/>
      <c r="E174" s="206"/>
      <c r="F174" s="206"/>
      <c r="G174" s="68" t="s">
        <v>372</v>
      </c>
      <c r="H174" s="145"/>
      <c r="I174" s="145"/>
      <c r="J174" s="145"/>
      <c r="K174" s="145"/>
      <c r="L174" s="164"/>
    </row>
    <row r="175" spans="1:12" ht="9.9" customHeight="1" x14ac:dyDescent="0.25">
      <c r="A175" s="57" t="s">
        <v>667</v>
      </c>
      <c r="B175" s="204" t="s">
        <v>372</v>
      </c>
      <c r="C175" s="177" t="s">
        <v>668</v>
      </c>
      <c r="D175" s="178"/>
      <c r="E175" s="178"/>
      <c r="F175" s="178"/>
      <c r="G175" s="59"/>
      <c r="H175" s="202">
        <v>12465787.640000001</v>
      </c>
      <c r="I175" s="202">
        <v>102864.56</v>
      </c>
      <c r="J175" s="202">
        <v>43409.85</v>
      </c>
      <c r="K175" s="202">
        <v>12406332.93</v>
      </c>
      <c r="L175" s="203"/>
    </row>
    <row r="176" spans="1:12" ht="9.9" customHeight="1" x14ac:dyDescent="0.25">
      <c r="A176" s="57" t="s">
        <v>669</v>
      </c>
      <c r="B176" s="205" t="s">
        <v>372</v>
      </c>
      <c r="C176" s="206"/>
      <c r="D176" s="177" t="s">
        <v>670</v>
      </c>
      <c r="E176" s="178"/>
      <c r="F176" s="178"/>
      <c r="G176" s="59"/>
      <c r="H176" s="202">
        <v>2811232.95</v>
      </c>
      <c r="I176" s="202">
        <v>102864.56</v>
      </c>
      <c r="J176" s="202">
        <v>43409.85</v>
      </c>
      <c r="K176" s="202">
        <v>2751778.24</v>
      </c>
      <c r="L176" s="203"/>
    </row>
    <row r="177" spans="1:12" ht="9.9" customHeight="1" x14ac:dyDescent="0.25">
      <c r="A177" s="57" t="s">
        <v>671</v>
      </c>
      <c r="B177" s="205" t="s">
        <v>372</v>
      </c>
      <c r="C177" s="206"/>
      <c r="D177" s="206"/>
      <c r="E177" s="177" t="s">
        <v>672</v>
      </c>
      <c r="F177" s="178"/>
      <c r="G177" s="59"/>
      <c r="H177" s="202">
        <v>2567313.71</v>
      </c>
      <c r="I177" s="202">
        <v>89091.51</v>
      </c>
      <c r="J177" s="202">
        <v>43100</v>
      </c>
      <c r="K177" s="202">
        <v>2521322.2000000002</v>
      </c>
      <c r="L177" s="203"/>
    </row>
    <row r="178" spans="1:12" ht="9.9" customHeight="1" x14ac:dyDescent="0.25">
      <c r="A178" s="57" t="s">
        <v>673</v>
      </c>
      <c r="B178" s="205" t="s">
        <v>372</v>
      </c>
      <c r="C178" s="206"/>
      <c r="D178" s="206"/>
      <c r="E178" s="206"/>
      <c r="F178" s="177" t="s">
        <v>672</v>
      </c>
      <c r="G178" s="59"/>
      <c r="H178" s="202">
        <v>2567313.71</v>
      </c>
      <c r="I178" s="202">
        <v>89091.51</v>
      </c>
      <c r="J178" s="202">
        <v>43100</v>
      </c>
      <c r="K178" s="202">
        <v>2521322.2000000002</v>
      </c>
      <c r="L178" s="203"/>
    </row>
    <row r="179" spans="1:12" ht="9.9" customHeight="1" x14ac:dyDescent="0.25">
      <c r="A179" s="64" t="s">
        <v>674</v>
      </c>
      <c r="B179" s="205" t="s">
        <v>372</v>
      </c>
      <c r="C179" s="206"/>
      <c r="D179" s="206"/>
      <c r="E179" s="206"/>
      <c r="F179" s="206"/>
      <c r="G179" s="65" t="s">
        <v>675</v>
      </c>
      <c r="H179" s="207">
        <v>1395257.61</v>
      </c>
      <c r="I179" s="207">
        <v>85648.85</v>
      </c>
      <c r="J179" s="207">
        <v>0</v>
      </c>
      <c r="K179" s="207">
        <v>1309608.76</v>
      </c>
      <c r="L179" s="208"/>
    </row>
    <row r="180" spans="1:12" ht="9.9" customHeight="1" x14ac:dyDescent="0.25">
      <c r="A180" s="64" t="s">
        <v>678</v>
      </c>
      <c r="B180" s="205" t="s">
        <v>372</v>
      </c>
      <c r="C180" s="206"/>
      <c r="D180" s="206"/>
      <c r="E180" s="206"/>
      <c r="F180" s="206"/>
      <c r="G180" s="65" t="s">
        <v>679</v>
      </c>
      <c r="H180" s="207">
        <v>405149.05</v>
      </c>
      <c r="I180" s="207">
        <v>2982.17</v>
      </c>
      <c r="J180" s="207">
        <v>0</v>
      </c>
      <c r="K180" s="207">
        <v>402166.88</v>
      </c>
      <c r="L180" s="208"/>
    </row>
    <row r="181" spans="1:12" ht="9.9" customHeight="1" x14ac:dyDescent="0.25">
      <c r="A181" s="64" t="s">
        <v>680</v>
      </c>
      <c r="B181" s="205" t="s">
        <v>372</v>
      </c>
      <c r="C181" s="206"/>
      <c r="D181" s="206"/>
      <c r="E181" s="206"/>
      <c r="F181" s="206"/>
      <c r="G181" s="65" t="s">
        <v>681</v>
      </c>
      <c r="H181" s="207">
        <v>43831.11</v>
      </c>
      <c r="I181" s="207">
        <v>460.49</v>
      </c>
      <c r="J181" s="207">
        <v>0</v>
      </c>
      <c r="K181" s="207">
        <v>43370.62</v>
      </c>
      <c r="L181" s="208"/>
    </row>
    <row r="182" spans="1:12" ht="9.9" customHeight="1" x14ac:dyDescent="0.25">
      <c r="A182" s="64" t="s">
        <v>682</v>
      </c>
      <c r="B182" s="205" t="s">
        <v>372</v>
      </c>
      <c r="C182" s="206"/>
      <c r="D182" s="206"/>
      <c r="E182" s="206"/>
      <c r="F182" s="206"/>
      <c r="G182" s="65" t="s">
        <v>683</v>
      </c>
      <c r="H182" s="207">
        <v>363075.94</v>
      </c>
      <c r="I182" s="207">
        <v>0</v>
      </c>
      <c r="J182" s="207">
        <v>43100</v>
      </c>
      <c r="K182" s="207">
        <v>406175.94</v>
      </c>
      <c r="L182" s="208"/>
    </row>
    <row r="183" spans="1:12" ht="9.9" customHeight="1" x14ac:dyDescent="0.25">
      <c r="A183" s="64" t="s">
        <v>684</v>
      </c>
      <c r="B183" s="205" t="s">
        <v>372</v>
      </c>
      <c r="C183" s="206"/>
      <c r="D183" s="206"/>
      <c r="E183" s="206"/>
      <c r="F183" s="206"/>
      <c r="G183" s="65" t="s">
        <v>685</v>
      </c>
      <c r="H183" s="207">
        <v>360000</v>
      </c>
      <c r="I183" s="207">
        <v>0</v>
      </c>
      <c r="J183" s="207">
        <v>0</v>
      </c>
      <c r="K183" s="207">
        <v>360000</v>
      </c>
      <c r="L183" s="208"/>
    </row>
    <row r="184" spans="1:12" ht="9.9" customHeight="1" x14ac:dyDescent="0.25">
      <c r="A184" s="67" t="s">
        <v>372</v>
      </c>
      <c r="B184" s="205" t="s">
        <v>372</v>
      </c>
      <c r="C184" s="206"/>
      <c r="D184" s="206"/>
      <c r="E184" s="206"/>
      <c r="F184" s="206"/>
      <c r="G184" s="68" t="s">
        <v>372</v>
      </c>
      <c r="H184" s="145"/>
      <c r="I184" s="145"/>
      <c r="J184" s="145"/>
      <c r="K184" s="145"/>
      <c r="L184" s="164"/>
    </row>
    <row r="185" spans="1:12" ht="9.9" customHeight="1" x14ac:dyDescent="0.25">
      <c r="A185" s="57" t="s">
        <v>686</v>
      </c>
      <c r="B185" s="205" t="s">
        <v>372</v>
      </c>
      <c r="C185" s="206"/>
      <c r="D185" s="206"/>
      <c r="E185" s="177" t="s">
        <v>687</v>
      </c>
      <c r="F185" s="178"/>
      <c r="G185" s="59"/>
      <c r="H185" s="202">
        <v>181941.3</v>
      </c>
      <c r="I185" s="202">
        <v>13773.05</v>
      </c>
      <c r="J185" s="202">
        <v>0</v>
      </c>
      <c r="K185" s="202">
        <v>168168.25</v>
      </c>
      <c r="L185" s="203"/>
    </row>
    <row r="186" spans="1:12" ht="9.9" customHeight="1" x14ac:dyDescent="0.25">
      <c r="A186" s="57" t="s">
        <v>688</v>
      </c>
      <c r="B186" s="205" t="s">
        <v>372</v>
      </c>
      <c r="C186" s="206"/>
      <c r="D186" s="206"/>
      <c r="E186" s="206"/>
      <c r="F186" s="177" t="s">
        <v>687</v>
      </c>
      <c r="G186" s="59"/>
      <c r="H186" s="202">
        <v>181941.3</v>
      </c>
      <c r="I186" s="202">
        <v>13773.05</v>
      </c>
      <c r="J186" s="202">
        <v>0</v>
      </c>
      <c r="K186" s="202">
        <v>168168.25</v>
      </c>
      <c r="L186" s="203"/>
    </row>
    <row r="187" spans="1:12" ht="9.9" customHeight="1" x14ac:dyDescent="0.25">
      <c r="A187" s="64" t="s">
        <v>689</v>
      </c>
      <c r="B187" s="205" t="s">
        <v>372</v>
      </c>
      <c r="C187" s="206"/>
      <c r="D187" s="206"/>
      <c r="E187" s="206"/>
      <c r="F187" s="206"/>
      <c r="G187" s="65" t="s">
        <v>690</v>
      </c>
      <c r="H187" s="207">
        <v>181941.3</v>
      </c>
      <c r="I187" s="207">
        <v>13773.05</v>
      </c>
      <c r="J187" s="207">
        <v>0</v>
      </c>
      <c r="K187" s="207">
        <v>168168.25</v>
      </c>
      <c r="L187" s="208"/>
    </row>
    <row r="188" spans="1:12" ht="9.9" customHeight="1" x14ac:dyDescent="0.25">
      <c r="A188" s="67" t="s">
        <v>372</v>
      </c>
      <c r="B188" s="205" t="s">
        <v>372</v>
      </c>
      <c r="C188" s="206"/>
      <c r="D188" s="206"/>
      <c r="E188" s="206"/>
      <c r="F188" s="206"/>
      <c r="G188" s="68" t="s">
        <v>372</v>
      </c>
      <c r="H188" s="145"/>
      <c r="I188" s="145"/>
      <c r="J188" s="145"/>
      <c r="K188" s="145"/>
      <c r="L188" s="164"/>
    </row>
    <row r="189" spans="1:12" ht="9.9" customHeight="1" x14ac:dyDescent="0.25">
      <c r="A189" s="57" t="s">
        <v>691</v>
      </c>
      <c r="B189" s="205" t="s">
        <v>372</v>
      </c>
      <c r="C189" s="206"/>
      <c r="D189" s="206"/>
      <c r="E189" s="177" t="s">
        <v>692</v>
      </c>
      <c r="F189" s="178"/>
      <c r="G189" s="59"/>
      <c r="H189" s="202">
        <v>61977.94</v>
      </c>
      <c r="I189" s="202">
        <v>0</v>
      </c>
      <c r="J189" s="202">
        <v>309.85000000000002</v>
      </c>
      <c r="K189" s="202">
        <v>62287.79</v>
      </c>
      <c r="L189" s="203"/>
    </row>
    <row r="190" spans="1:12" ht="9.9" customHeight="1" x14ac:dyDescent="0.25">
      <c r="A190" s="57" t="s">
        <v>693</v>
      </c>
      <c r="B190" s="205" t="s">
        <v>372</v>
      </c>
      <c r="C190" s="206"/>
      <c r="D190" s="206"/>
      <c r="E190" s="206"/>
      <c r="F190" s="177" t="s">
        <v>692</v>
      </c>
      <c r="G190" s="59"/>
      <c r="H190" s="202">
        <v>61977.94</v>
      </c>
      <c r="I190" s="202">
        <v>0</v>
      </c>
      <c r="J190" s="202">
        <v>309.85000000000002</v>
      </c>
      <c r="K190" s="202">
        <v>62287.79</v>
      </c>
      <c r="L190" s="203"/>
    </row>
    <row r="191" spans="1:12" ht="9.9" customHeight="1" x14ac:dyDescent="0.25">
      <c r="A191" s="64" t="s">
        <v>694</v>
      </c>
      <c r="B191" s="205" t="s">
        <v>372</v>
      </c>
      <c r="C191" s="206"/>
      <c r="D191" s="206"/>
      <c r="E191" s="206"/>
      <c r="F191" s="206"/>
      <c r="G191" s="65" t="s">
        <v>695</v>
      </c>
      <c r="H191" s="207">
        <v>61977.94</v>
      </c>
      <c r="I191" s="207">
        <v>0</v>
      </c>
      <c r="J191" s="207">
        <v>309.85000000000002</v>
      </c>
      <c r="K191" s="207">
        <v>62287.79</v>
      </c>
      <c r="L191" s="208"/>
    </row>
    <row r="192" spans="1:12" ht="9.9" customHeight="1" x14ac:dyDescent="0.25">
      <c r="A192" s="67" t="s">
        <v>372</v>
      </c>
      <c r="B192" s="205" t="s">
        <v>372</v>
      </c>
      <c r="C192" s="206"/>
      <c r="D192" s="206"/>
      <c r="E192" s="206"/>
      <c r="F192" s="206"/>
      <c r="G192" s="68" t="s">
        <v>372</v>
      </c>
      <c r="H192" s="145"/>
      <c r="I192" s="145"/>
      <c r="J192" s="145"/>
      <c r="K192" s="145"/>
      <c r="L192" s="164"/>
    </row>
    <row r="193" spans="1:12" ht="9.9" customHeight="1" x14ac:dyDescent="0.25">
      <c r="A193" s="57" t="s">
        <v>696</v>
      </c>
      <c r="B193" s="205" t="s">
        <v>372</v>
      </c>
      <c r="C193" s="206"/>
      <c r="D193" s="177" t="s">
        <v>697</v>
      </c>
      <c r="E193" s="178"/>
      <c r="F193" s="178"/>
      <c r="G193" s="59"/>
      <c r="H193" s="202">
        <v>9654554.6899999995</v>
      </c>
      <c r="I193" s="202">
        <v>0</v>
      </c>
      <c r="J193" s="202">
        <v>0</v>
      </c>
      <c r="K193" s="202">
        <v>9654554.6899999995</v>
      </c>
      <c r="L193" s="203"/>
    </row>
    <row r="194" spans="1:12" ht="9.9" customHeight="1" x14ac:dyDescent="0.25">
      <c r="A194" s="57" t="s">
        <v>698</v>
      </c>
      <c r="B194" s="205" t="s">
        <v>372</v>
      </c>
      <c r="C194" s="206"/>
      <c r="D194" s="206"/>
      <c r="E194" s="177" t="s">
        <v>697</v>
      </c>
      <c r="F194" s="178"/>
      <c r="G194" s="59"/>
      <c r="H194" s="202">
        <v>9654554.6899999995</v>
      </c>
      <c r="I194" s="202">
        <v>0</v>
      </c>
      <c r="J194" s="202">
        <v>0</v>
      </c>
      <c r="K194" s="202">
        <v>9654554.6899999995</v>
      </c>
      <c r="L194" s="203"/>
    </row>
    <row r="195" spans="1:12" ht="9.9" customHeight="1" x14ac:dyDescent="0.25">
      <c r="A195" s="57" t="s">
        <v>699</v>
      </c>
      <c r="B195" s="205" t="s">
        <v>372</v>
      </c>
      <c r="C195" s="206"/>
      <c r="D195" s="206"/>
      <c r="E195" s="206"/>
      <c r="F195" s="177" t="s">
        <v>700</v>
      </c>
      <c r="G195" s="59"/>
      <c r="H195" s="202">
        <v>9654554.6899999995</v>
      </c>
      <c r="I195" s="202">
        <v>0</v>
      </c>
      <c r="J195" s="202">
        <v>0</v>
      </c>
      <c r="K195" s="202">
        <v>9654554.6899999995</v>
      </c>
      <c r="L195" s="203"/>
    </row>
    <row r="196" spans="1:12" ht="9.9" customHeight="1" x14ac:dyDescent="0.25">
      <c r="A196" s="64" t="s">
        <v>701</v>
      </c>
      <c r="B196" s="205" t="s">
        <v>372</v>
      </c>
      <c r="C196" s="206"/>
      <c r="D196" s="206"/>
      <c r="E196" s="206"/>
      <c r="F196" s="206"/>
      <c r="G196" s="65" t="s">
        <v>463</v>
      </c>
      <c r="H196" s="207">
        <v>29585</v>
      </c>
      <c r="I196" s="207">
        <v>0</v>
      </c>
      <c r="J196" s="207">
        <v>0</v>
      </c>
      <c r="K196" s="207">
        <v>29585</v>
      </c>
      <c r="L196" s="208"/>
    </row>
    <row r="197" spans="1:12" ht="9.9" customHeight="1" x14ac:dyDescent="0.25">
      <c r="A197" s="64" t="s">
        <v>702</v>
      </c>
      <c r="B197" s="205" t="s">
        <v>372</v>
      </c>
      <c r="C197" s="206"/>
      <c r="D197" s="206"/>
      <c r="E197" s="206"/>
      <c r="F197" s="206"/>
      <c r="G197" s="65" t="s">
        <v>588</v>
      </c>
      <c r="H197" s="207">
        <v>1267564.69</v>
      </c>
      <c r="I197" s="207">
        <v>0</v>
      </c>
      <c r="J197" s="207">
        <v>0</v>
      </c>
      <c r="K197" s="207">
        <v>1267564.69</v>
      </c>
      <c r="L197" s="208"/>
    </row>
    <row r="198" spans="1:12" ht="9.9" customHeight="1" x14ac:dyDescent="0.25">
      <c r="A198" s="64" t="s">
        <v>703</v>
      </c>
      <c r="B198" s="205" t="s">
        <v>372</v>
      </c>
      <c r="C198" s="206"/>
      <c r="D198" s="206"/>
      <c r="E198" s="206"/>
      <c r="F198" s="206"/>
      <c r="G198" s="65" t="s">
        <v>590</v>
      </c>
      <c r="H198" s="207">
        <v>35000</v>
      </c>
      <c r="I198" s="207">
        <v>0</v>
      </c>
      <c r="J198" s="207">
        <v>0</v>
      </c>
      <c r="K198" s="207">
        <v>35000</v>
      </c>
      <c r="L198" s="208"/>
    </row>
    <row r="199" spans="1:12" ht="9.9" customHeight="1" x14ac:dyDescent="0.25">
      <c r="A199" s="64" t="s">
        <v>704</v>
      </c>
      <c r="B199" s="205" t="s">
        <v>372</v>
      </c>
      <c r="C199" s="206"/>
      <c r="D199" s="206"/>
      <c r="E199" s="206"/>
      <c r="F199" s="206"/>
      <c r="G199" s="65" t="s">
        <v>592</v>
      </c>
      <c r="H199" s="207">
        <v>150000</v>
      </c>
      <c r="I199" s="207">
        <v>0</v>
      </c>
      <c r="J199" s="207">
        <v>0</v>
      </c>
      <c r="K199" s="207">
        <v>150000</v>
      </c>
      <c r="L199" s="208"/>
    </row>
    <row r="200" spans="1:12" ht="9.9" customHeight="1" x14ac:dyDescent="0.25">
      <c r="A200" s="64" t="s">
        <v>705</v>
      </c>
      <c r="B200" s="205" t="s">
        <v>372</v>
      </c>
      <c r="C200" s="206"/>
      <c r="D200" s="206"/>
      <c r="E200" s="206"/>
      <c r="F200" s="206"/>
      <c r="G200" s="65" t="s">
        <v>594</v>
      </c>
      <c r="H200" s="207">
        <v>8172405</v>
      </c>
      <c r="I200" s="207">
        <v>0</v>
      </c>
      <c r="J200" s="207">
        <v>0</v>
      </c>
      <c r="K200" s="207">
        <v>8172405</v>
      </c>
      <c r="L200" s="208"/>
    </row>
    <row r="201" spans="1:12" ht="9.9" customHeight="1" x14ac:dyDescent="0.25">
      <c r="A201" s="64"/>
      <c r="B201" s="205"/>
      <c r="C201" s="206"/>
      <c r="D201" s="206"/>
      <c r="E201" s="206"/>
      <c r="F201" s="206"/>
      <c r="G201" s="65"/>
      <c r="H201" s="209"/>
      <c r="I201" s="209"/>
      <c r="J201" s="209"/>
      <c r="K201" s="209"/>
      <c r="L201" s="208"/>
    </row>
    <row r="202" spans="1:12" ht="9.9" customHeight="1" x14ac:dyDescent="0.25">
      <c r="A202" s="57" t="s">
        <v>706</v>
      </c>
      <c r="B202" s="177" t="s">
        <v>707</v>
      </c>
      <c r="C202" s="178"/>
      <c r="D202" s="178"/>
      <c r="E202" s="178"/>
      <c r="F202" s="178"/>
      <c r="G202" s="59"/>
      <c r="H202" s="202">
        <v>10911846.08</v>
      </c>
      <c r="I202" s="202">
        <v>1776788.83</v>
      </c>
      <c r="J202" s="202">
        <v>689021.73</v>
      </c>
      <c r="K202" s="202">
        <v>11999613.18</v>
      </c>
      <c r="L202" s="202">
        <f>I202-J202</f>
        <v>1087767.1000000001</v>
      </c>
    </row>
    <row r="203" spans="1:12" ht="9.9" customHeight="1" x14ac:dyDescent="0.25">
      <c r="A203" s="57" t="s">
        <v>708</v>
      </c>
      <c r="B203" s="204" t="s">
        <v>372</v>
      </c>
      <c r="C203" s="177" t="s">
        <v>709</v>
      </c>
      <c r="D203" s="178"/>
      <c r="E203" s="178"/>
      <c r="F203" s="178"/>
      <c r="G203" s="59"/>
      <c r="H203" s="202">
        <v>5853968.1299999999</v>
      </c>
      <c r="I203" s="202">
        <v>1345024.85</v>
      </c>
      <c r="J203" s="202">
        <v>689021.73</v>
      </c>
      <c r="K203" s="202">
        <v>6509971.25</v>
      </c>
      <c r="L203" s="202">
        <f t="shared" ref="L203:L266" si="0">I203-J203</f>
        <v>656003.12000000011</v>
      </c>
    </row>
    <row r="204" spans="1:12" ht="9.9" customHeight="1" x14ac:dyDescent="0.25">
      <c r="A204" s="57" t="s">
        <v>710</v>
      </c>
      <c r="B204" s="205" t="s">
        <v>372</v>
      </c>
      <c r="C204" s="206"/>
      <c r="D204" s="177" t="s">
        <v>711</v>
      </c>
      <c r="E204" s="178"/>
      <c r="F204" s="178"/>
      <c r="G204" s="59"/>
      <c r="H204" s="202">
        <v>4472731.8</v>
      </c>
      <c r="I204" s="202">
        <v>1203976.73</v>
      </c>
      <c r="J204" s="202">
        <v>689021.73</v>
      </c>
      <c r="K204" s="202">
        <v>4987686.8</v>
      </c>
      <c r="L204" s="202">
        <f t="shared" si="0"/>
        <v>514955</v>
      </c>
    </row>
    <row r="205" spans="1:12" ht="9.9" customHeight="1" x14ac:dyDescent="0.25">
      <c r="A205" s="57" t="s">
        <v>712</v>
      </c>
      <c r="B205" s="205" t="s">
        <v>372</v>
      </c>
      <c r="C205" s="206"/>
      <c r="D205" s="206"/>
      <c r="E205" s="177" t="s">
        <v>713</v>
      </c>
      <c r="F205" s="178"/>
      <c r="G205" s="59"/>
      <c r="H205" s="202">
        <v>87899.520000000004</v>
      </c>
      <c r="I205" s="202">
        <v>20742.310000000001</v>
      </c>
      <c r="J205" s="202">
        <v>12827.15</v>
      </c>
      <c r="K205" s="202">
        <v>95814.68</v>
      </c>
      <c r="L205" s="202">
        <f t="shared" si="0"/>
        <v>7915.1600000000017</v>
      </c>
    </row>
    <row r="206" spans="1:12" ht="9.9" customHeight="1" x14ac:dyDescent="0.25">
      <c r="A206" s="57" t="s">
        <v>714</v>
      </c>
      <c r="B206" s="205" t="s">
        <v>372</v>
      </c>
      <c r="C206" s="206"/>
      <c r="D206" s="206"/>
      <c r="E206" s="206"/>
      <c r="F206" s="177" t="s">
        <v>715</v>
      </c>
      <c r="G206" s="59"/>
      <c r="H206" s="202">
        <v>25734.93</v>
      </c>
      <c r="I206" s="202">
        <v>0</v>
      </c>
      <c r="J206" s="202">
        <v>0</v>
      </c>
      <c r="K206" s="202">
        <v>25734.93</v>
      </c>
      <c r="L206" s="202">
        <f t="shared" si="0"/>
        <v>0</v>
      </c>
    </row>
    <row r="207" spans="1:12" ht="9.9" customHeight="1" x14ac:dyDescent="0.25">
      <c r="A207" s="64" t="s">
        <v>716</v>
      </c>
      <c r="B207" s="205" t="s">
        <v>372</v>
      </c>
      <c r="C207" s="206"/>
      <c r="D207" s="206"/>
      <c r="E207" s="206"/>
      <c r="F207" s="206"/>
      <c r="G207" s="65" t="s">
        <v>717</v>
      </c>
      <c r="H207" s="207">
        <v>16981.66</v>
      </c>
      <c r="I207" s="207">
        <v>0</v>
      </c>
      <c r="J207" s="207">
        <v>0</v>
      </c>
      <c r="K207" s="207">
        <v>16981.66</v>
      </c>
      <c r="L207" s="207">
        <f t="shared" si="0"/>
        <v>0</v>
      </c>
    </row>
    <row r="208" spans="1:12" ht="9.9" customHeight="1" x14ac:dyDescent="0.25">
      <c r="A208" s="64" t="s">
        <v>718</v>
      </c>
      <c r="B208" s="205" t="s">
        <v>372</v>
      </c>
      <c r="C208" s="206"/>
      <c r="D208" s="206"/>
      <c r="E208" s="206"/>
      <c r="F208" s="206"/>
      <c r="G208" s="65" t="s">
        <v>719</v>
      </c>
      <c r="H208" s="207">
        <v>277.14999999999998</v>
      </c>
      <c r="I208" s="207">
        <v>0</v>
      </c>
      <c r="J208" s="207">
        <v>0</v>
      </c>
      <c r="K208" s="207">
        <v>277.14999999999998</v>
      </c>
      <c r="L208" s="207">
        <f t="shared" si="0"/>
        <v>0</v>
      </c>
    </row>
    <row r="209" spans="1:12" ht="9.9" customHeight="1" x14ac:dyDescent="0.25">
      <c r="A209" s="64" t="s">
        <v>720</v>
      </c>
      <c r="B209" s="205" t="s">
        <v>372</v>
      </c>
      <c r="C209" s="206"/>
      <c r="D209" s="206"/>
      <c r="E209" s="206"/>
      <c r="F209" s="206"/>
      <c r="G209" s="65" t="s">
        <v>721</v>
      </c>
      <c r="H209" s="207">
        <v>1488.41</v>
      </c>
      <c r="I209" s="207">
        <v>0</v>
      </c>
      <c r="J209" s="207">
        <v>0</v>
      </c>
      <c r="K209" s="207">
        <v>1488.41</v>
      </c>
      <c r="L209" s="207">
        <f t="shared" si="0"/>
        <v>0</v>
      </c>
    </row>
    <row r="210" spans="1:12" ht="9.9" customHeight="1" x14ac:dyDescent="0.25">
      <c r="A210" s="64" t="s">
        <v>722</v>
      </c>
      <c r="B210" s="205" t="s">
        <v>372</v>
      </c>
      <c r="C210" s="206"/>
      <c r="D210" s="206"/>
      <c r="E210" s="206"/>
      <c r="F210" s="206"/>
      <c r="G210" s="65" t="s">
        <v>723</v>
      </c>
      <c r="H210" s="207">
        <v>4890.7</v>
      </c>
      <c r="I210" s="207">
        <v>0</v>
      </c>
      <c r="J210" s="207">
        <v>0</v>
      </c>
      <c r="K210" s="207">
        <v>4890.7</v>
      </c>
      <c r="L210" s="207">
        <f t="shared" si="0"/>
        <v>0</v>
      </c>
    </row>
    <row r="211" spans="1:12" ht="9.9" customHeight="1" x14ac:dyDescent="0.25">
      <c r="A211" s="64" t="s">
        <v>724</v>
      </c>
      <c r="B211" s="205" t="s">
        <v>372</v>
      </c>
      <c r="C211" s="206"/>
      <c r="D211" s="206"/>
      <c r="E211" s="206"/>
      <c r="F211" s="206"/>
      <c r="G211" s="65" t="s">
        <v>725</v>
      </c>
      <c r="H211" s="207">
        <v>1477.6</v>
      </c>
      <c r="I211" s="207">
        <v>0</v>
      </c>
      <c r="J211" s="207">
        <v>0</v>
      </c>
      <c r="K211" s="207">
        <v>1477.6</v>
      </c>
      <c r="L211" s="207">
        <f t="shared" si="0"/>
        <v>0</v>
      </c>
    </row>
    <row r="212" spans="1:12" ht="9.9" customHeight="1" x14ac:dyDescent="0.25">
      <c r="A212" s="64" t="s">
        <v>726</v>
      </c>
      <c r="B212" s="205" t="s">
        <v>372</v>
      </c>
      <c r="C212" s="206"/>
      <c r="D212" s="206"/>
      <c r="E212" s="206"/>
      <c r="F212" s="206"/>
      <c r="G212" s="65" t="s">
        <v>727</v>
      </c>
      <c r="H212" s="207">
        <v>184.7</v>
      </c>
      <c r="I212" s="207">
        <v>0</v>
      </c>
      <c r="J212" s="207">
        <v>0</v>
      </c>
      <c r="K212" s="207">
        <v>184.7</v>
      </c>
      <c r="L212" s="207">
        <f t="shared" si="0"/>
        <v>0</v>
      </c>
    </row>
    <row r="213" spans="1:12" ht="9.9" customHeight="1" x14ac:dyDescent="0.25">
      <c r="A213" s="64" t="s">
        <v>728</v>
      </c>
      <c r="B213" s="205" t="s">
        <v>372</v>
      </c>
      <c r="C213" s="206"/>
      <c r="D213" s="206"/>
      <c r="E213" s="206"/>
      <c r="F213" s="206"/>
      <c r="G213" s="65" t="s">
        <v>729</v>
      </c>
      <c r="H213" s="207">
        <v>6.4</v>
      </c>
      <c r="I213" s="207">
        <v>0</v>
      </c>
      <c r="J213" s="207">
        <v>0</v>
      </c>
      <c r="K213" s="207">
        <v>6.4</v>
      </c>
      <c r="L213" s="207">
        <f t="shared" si="0"/>
        <v>0</v>
      </c>
    </row>
    <row r="214" spans="1:12" ht="9.9" customHeight="1" x14ac:dyDescent="0.25">
      <c r="A214" s="64" t="s">
        <v>730</v>
      </c>
      <c r="B214" s="205" t="s">
        <v>372</v>
      </c>
      <c r="C214" s="206"/>
      <c r="D214" s="206"/>
      <c r="E214" s="206"/>
      <c r="F214" s="206"/>
      <c r="G214" s="65" t="s">
        <v>731</v>
      </c>
      <c r="H214" s="207">
        <v>428.31</v>
      </c>
      <c r="I214" s="207">
        <v>0</v>
      </c>
      <c r="J214" s="207">
        <v>0</v>
      </c>
      <c r="K214" s="207">
        <v>428.31</v>
      </c>
      <c r="L214" s="207">
        <f t="shared" si="0"/>
        <v>0</v>
      </c>
    </row>
    <row r="215" spans="1:12" ht="9.9" customHeight="1" x14ac:dyDescent="0.25">
      <c r="A215" s="67" t="s">
        <v>372</v>
      </c>
      <c r="B215" s="205" t="s">
        <v>372</v>
      </c>
      <c r="C215" s="206"/>
      <c r="D215" s="206"/>
      <c r="E215" s="206"/>
      <c r="F215" s="206"/>
      <c r="G215" s="68" t="s">
        <v>372</v>
      </c>
      <c r="H215" s="145"/>
      <c r="I215" s="145"/>
      <c r="J215" s="145"/>
      <c r="K215" s="145"/>
      <c r="L215" s="145">
        <f t="shared" si="0"/>
        <v>0</v>
      </c>
    </row>
    <row r="216" spans="1:12" ht="9.9" customHeight="1" x14ac:dyDescent="0.25">
      <c r="A216" s="57" t="s">
        <v>732</v>
      </c>
      <c r="B216" s="205" t="s">
        <v>372</v>
      </c>
      <c r="C216" s="206"/>
      <c r="D216" s="206"/>
      <c r="E216" s="206"/>
      <c r="F216" s="177" t="s">
        <v>733</v>
      </c>
      <c r="G216" s="59"/>
      <c r="H216" s="202">
        <v>62164.59</v>
      </c>
      <c r="I216" s="202">
        <v>20742.310000000001</v>
      </c>
      <c r="J216" s="202">
        <v>12827.15</v>
      </c>
      <c r="K216" s="202">
        <v>70079.75</v>
      </c>
      <c r="L216" s="202">
        <f t="shared" si="0"/>
        <v>7915.1600000000017</v>
      </c>
    </row>
    <row r="217" spans="1:12" ht="9.9" customHeight="1" x14ac:dyDescent="0.25">
      <c r="A217" s="64" t="s">
        <v>734</v>
      </c>
      <c r="B217" s="205" t="s">
        <v>372</v>
      </c>
      <c r="C217" s="206"/>
      <c r="D217" s="206"/>
      <c r="E217" s="206"/>
      <c r="F217" s="206"/>
      <c r="G217" s="65" t="s">
        <v>717</v>
      </c>
      <c r="H217" s="207">
        <v>37662.559999999998</v>
      </c>
      <c r="I217" s="207">
        <v>5081.18</v>
      </c>
      <c r="J217" s="207">
        <v>0</v>
      </c>
      <c r="K217" s="207">
        <v>42743.74</v>
      </c>
      <c r="L217" s="207">
        <f t="shared" si="0"/>
        <v>5081.18</v>
      </c>
    </row>
    <row r="218" spans="1:12" ht="9.9" customHeight="1" x14ac:dyDescent="0.25">
      <c r="A218" s="64" t="s">
        <v>735</v>
      </c>
      <c r="B218" s="205" t="s">
        <v>372</v>
      </c>
      <c r="C218" s="206"/>
      <c r="D218" s="206"/>
      <c r="E218" s="206"/>
      <c r="F218" s="206"/>
      <c r="G218" s="65" t="s">
        <v>719</v>
      </c>
      <c r="H218" s="207">
        <v>7949.22</v>
      </c>
      <c r="I218" s="207">
        <v>8671.8799999999992</v>
      </c>
      <c r="J218" s="207">
        <v>7949.22</v>
      </c>
      <c r="K218" s="207">
        <v>8671.8799999999992</v>
      </c>
      <c r="L218" s="207">
        <f t="shared" si="0"/>
        <v>722.65999999999894</v>
      </c>
    </row>
    <row r="219" spans="1:12" ht="9.9" customHeight="1" x14ac:dyDescent="0.25">
      <c r="A219" s="64" t="s">
        <v>736</v>
      </c>
      <c r="B219" s="205" t="s">
        <v>372</v>
      </c>
      <c r="C219" s="206"/>
      <c r="D219" s="206"/>
      <c r="E219" s="206"/>
      <c r="F219" s="206"/>
      <c r="G219" s="65" t="s">
        <v>721</v>
      </c>
      <c r="H219" s="207">
        <v>4877.93</v>
      </c>
      <c r="I219" s="207">
        <v>5419.92</v>
      </c>
      <c r="J219" s="207">
        <v>4877.93</v>
      </c>
      <c r="K219" s="207">
        <v>5419.92</v>
      </c>
      <c r="L219" s="207">
        <f t="shared" si="0"/>
        <v>541.98999999999978</v>
      </c>
    </row>
    <row r="220" spans="1:12" ht="9.9" customHeight="1" x14ac:dyDescent="0.25">
      <c r="A220" s="64" t="s">
        <v>737</v>
      </c>
      <c r="B220" s="205" t="s">
        <v>372</v>
      </c>
      <c r="C220" s="206"/>
      <c r="D220" s="206"/>
      <c r="E220" s="206"/>
      <c r="F220" s="206"/>
      <c r="G220" s="65" t="s">
        <v>723</v>
      </c>
      <c r="H220" s="207">
        <v>7532.54</v>
      </c>
      <c r="I220" s="207">
        <v>1016.24</v>
      </c>
      <c r="J220" s="207">
        <v>0</v>
      </c>
      <c r="K220" s="207">
        <v>8548.7800000000007</v>
      </c>
      <c r="L220" s="207">
        <f t="shared" si="0"/>
        <v>1016.24</v>
      </c>
    </row>
    <row r="221" spans="1:12" ht="9.9" customHeight="1" x14ac:dyDescent="0.25">
      <c r="A221" s="64" t="s">
        <v>738</v>
      </c>
      <c r="B221" s="205" t="s">
        <v>372</v>
      </c>
      <c r="C221" s="206"/>
      <c r="D221" s="206"/>
      <c r="E221" s="206"/>
      <c r="F221" s="206"/>
      <c r="G221" s="65" t="s">
        <v>725</v>
      </c>
      <c r="H221" s="207">
        <v>3012.99</v>
      </c>
      <c r="I221" s="207">
        <v>406.49</v>
      </c>
      <c r="J221" s="207">
        <v>0</v>
      </c>
      <c r="K221" s="207">
        <v>3419.48</v>
      </c>
      <c r="L221" s="207">
        <f t="shared" si="0"/>
        <v>406.49</v>
      </c>
    </row>
    <row r="222" spans="1:12" ht="9.9" customHeight="1" x14ac:dyDescent="0.25">
      <c r="A222" s="64" t="s">
        <v>739</v>
      </c>
      <c r="B222" s="205" t="s">
        <v>372</v>
      </c>
      <c r="C222" s="206"/>
      <c r="D222" s="206"/>
      <c r="E222" s="206"/>
      <c r="F222" s="206"/>
      <c r="G222" s="65" t="s">
        <v>729</v>
      </c>
      <c r="H222" s="207">
        <v>12.81</v>
      </c>
      <c r="I222" s="207">
        <v>1.71</v>
      </c>
      <c r="J222" s="207">
        <v>0</v>
      </c>
      <c r="K222" s="207">
        <v>14.52</v>
      </c>
      <c r="L222" s="207">
        <f t="shared" si="0"/>
        <v>1.71</v>
      </c>
    </row>
    <row r="223" spans="1:12" ht="9.9" customHeight="1" x14ac:dyDescent="0.25">
      <c r="A223" s="64" t="s">
        <v>740</v>
      </c>
      <c r="B223" s="205" t="s">
        <v>372</v>
      </c>
      <c r="C223" s="206"/>
      <c r="D223" s="206"/>
      <c r="E223" s="206"/>
      <c r="F223" s="206"/>
      <c r="G223" s="65" t="s">
        <v>731</v>
      </c>
      <c r="H223" s="207">
        <v>1116.54</v>
      </c>
      <c r="I223" s="207">
        <v>144.88999999999999</v>
      </c>
      <c r="J223" s="207">
        <v>0</v>
      </c>
      <c r="K223" s="207">
        <v>1261.43</v>
      </c>
      <c r="L223" s="207">
        <f t="shared" si="0"/>
        <v>144.88999999999999</v>
      </c>
    </row>
    <row r="224" spans="1:12" ht="9.9" customHeight="1" x14ac:dyDescent="0.25">
      <c r="A224" s="67" t="s">
        <v>372</v>
      </c>
      <c r="B224" s="205" t="s">
        <v>372</v>
      </c>
      <c r="C224" s="206"/>
      <c r="D224" s="206"/>
      <c r="E224" s="206"/>
      <c r="F224" s="206"/>
      <c r="G224" s="68" t="s">
        <v>372</v>
      </c>
      <c r="H224" s="145"/>
      <c r="I224" s="145"/>
      <c r="J224" s="145"/>
      <c r="K224" s="145"/>
      <c r="L224" s="145">
        <f t="shared" si="0"/>
        <v>0</v>
      </c>
    </row>
    <row r="225" spans="1:12" ht="9.9" customHeight="1" x14ac:dyDescent="0.25">
      <c r="A225" s="57" t="s">
        <v>741</v>
      </c>
      <c r="B225" s="205" t="s">
        <v>372</v>
      </c>
      <c r="C225" s="206"/>
      <c r="D225" s="206"/>
      <c r="E225" s="177" t="s">
        <v>742</v>
      </c>
      <c r="F225" s="178"/>
      <c r="G225" s="59"/>
      <c r="H225" s="202">
        <v>3881068.92</v>
      </c>
      <c r="I225" s="202">
        <v>1092056.9099999999</v>
      </c>
      <c r="J225" s="202">
        <v>676194.58</v>
      </c>
      <c r="K225" s="202">
        <v>4296931.25</v>
      </c>
      <c r="L225" s="202">
        <f t="shared" si="0"/>
        <v>415862.32999999996</v>
      </c>
    </row>
    <row r="226" spans="1:12" ht="9.9" customHeight="1" x14ac:dyDescent="0.25">
      <c r="A226" s="57" t="s">
        <v>743</v>
      </c>
      <c r="B226" s="205" t="s">
        <v>372</v>
      </c>
      <c r="C226" s="206"/>
      <c r="D226" s="206"/>
      <c r="E226" s="206"/>
      <c r="F226" s="177" t="s">
        <v>715</v>
      </c>
      <c r="G226" s="59"/>
      <c r="H226" s="202">
        <v>790868.66</v>
      </c>
      <c r="I226" s="202">
        <v>176449.57</v>
      </c>
      <c r="J226" s="202">
        <v>109186.92</v>
      </c>
      <c r="K226" s="202">
        <v>858131.31</v>
      </c>
      <c r="L226" s="202">
        <f t="shared" si="0"/>
        <v>67262.650000000009</v>
      </c>
    </row>
    <row r="227" spans="1:12" ht="9.9" customHeight="1" x14ac:dyDescent="0.25">
      <c r="A227" s="64" t="s">
        <v>744</v>
      </c>
      <c r="B227" s="205" t="s">
        <v>372</v>
      </c>
      <c r="C227" s="206"/>
      <c r="D227" s="206"/>
      <c r="E227" s="206"/>
      <c r="F227" s="206"/>
      <c r="G227" s="65" t="s">
        <v>717</v>
      </c>
      <c r="H227" s="207">
        <v>443159.42</v>
      </c>
      <c r="I227" s="207">
        <v>35022.620000000003</v>
      </c>
      <c r="J227" s="207">
        <v>0</v>
      </c>
      <c r="K227" s="207">
        <v>478182.04</v>
      </c>
      <c r="L227" s="207">
        <f t="shared" si="0"/>
        <v>35022.620000000003</v>
      </c>
    </row>
    <row r="228" spans="1:12" ht="9.9" customHeight="1" x14ac:dyDescent="0.25">
      <c r="A228" s="64" t="s">
        <v>745</v>
      </c>
      <c r="B228" s="205" t="s">
        <v>372</v>
      </c>
      <c r="C228" s="206"/>
      <c r="D228" s="206"/>
      <c r="E228" s="206"/>
      <c r="F228" s="206"/>
      <c r="G228" s="65" t="s">
        <v>719</v>
      </c>
      <c r="H228" s="207">
        <v>14762.29</v>
      </c>
      <c r="I228" s="207">
        <v>79087.58</v>
      </c>
      <c r="J228" s="207">
        <v>74079.03</v>
      </c>
      <c r="K228" s="207">
        <v>19770.84</v>
      </c>
      <c r="L228" s="207">
        <f t="shared" si="0"/>
        <v>5008.5500000000029</v>
      </c>
    </row>
    <row r="229" spans="1:12" ht="9.9" customHeight="1" x14ac:dyDescent="0.25">
      <c r="A229" s="64" t="s">
        <v>746</v>
      </c>
      <c r="B229" s="205" t="s">
        <v>372</v>
      </c>
      <c r="C229" s="206"/>
      <c r="D229" s="206"/>
      <c r="E229" s="206"/>
      <c r="F229" s="206"/>
      <c r="G229" s="65" t="s">
        <v>721</v>
      </c>
      <c r="H229" s="207">
        <v>38040.699999999997</v>
      </c>
      <c r="I229" s="207">
        <v>37334.07</v>
      </c>
      <c r="J229" s="207">
        <v>33126.47</v>
      </c>
      <c r="K229" s="207">
        <v>42248.3</v>
      </c>
      <c r="L229" s="207">
        <f t="shared" si="0"/>
        <v>4207.5999999999985</v>
      </c>
    </row>
    <row r="230" spans="1:12" ht="9.9" customHeight="1" x14ac:dyDescent="0.25">
      <c r="A230" s="64" t="s">
        <v>747</v>
      </c>
      <c r="B230" s="205" t="s">
        <v>372</v>
      </c>
      <c r="C230" s="206"/>
      <c r="D230" s="206"/>
      <c r="E230" s="206"/>
      <c r="F230" s="206"/>
      <c r="G230" s="65" t="s">
        <v>748</v>
      </c>
      <c r="H230" s="207">
        <v>1859.48</v>
      </c>
      <c r="I230" s="207">
        <v>0</v>
      </c>
      <c r="J230" s="207">
        <v>0</v>
      </c>
      <c r="K230" s="207">
        <v>1859.48</v>
      </c>
      <c r="L230" s="207">
        <f t="shared" si="0"/>
        <v>0</v>
      </c>
    </row>
    <row r="231" spans="1:12" ht="9.9" customHeight="1" x14ac:dyDescent="0.25">
      <c r="A231" s="64" t="s">
        <v>749</v>
      </c>
      <c r="B231" s="205" t="s">
        <v>372</v>
      </c>
      <c r="C231" s="206"/>
      <c r="D231" s="206"/>
      <c r="E231" s="206"/>
      <c r="F231" s="206"/>
      <c r="G231" s="65" t="s">
        <v>723</v>
      </c>
      <c r="H231" s="207">
        <v>129896.64</v>
      </c>
      <c r="I231" s="207">
        <v>10280.93</v>
      </c>
      <c r="J231" s="207">
        <v>0</v>
      </c>
      <c r="K231" s="207">
        <v>140177.57</v>
      </c>
      <c r="L231" s="207">
        <f t="shared" si="0"/>
        <v>10280.93</v>
      </c>
    </row>
    <row r="232" spans="1:12" ht="9.9" customHeight="1" x14ac:dyDescent="0.25">
      <c r="A232" s="64" t="s">
        <v>750</v>
      </c>
      <c r="B232" s="205" t="s">
        <v>372</v>
      </c>
      <c r="C232" s="206"/>
      <c r="D232" s="206"/>
      <c r="E232" s="206"/>
      <c r="F232" s="206"/>
      <c r="G232" s="65" t="s">
        <v>725</v>
      </c>
      <c r="H232" s="207">
        <v>41682.44</v>
      </c>
      <c r="I232" s="207">
        <v>3076.99</v>
      </c>
      <c r="J232" s="207">
        <v>0</v>
      </c>
      <c r="K232" s="207">
        <v>44759.43</v>
      </c>
      <c r="L232" s="207">
        <f t="shared" si="0"/>
        <v>3076.99</v>
      </c>
    </row>
    <row r="233" spans="1:12" ht="9.9" customHeight="1" x14ac:dyDescent="0.25">
      <c r="A233" s="64" t="s">
        <v>751</v>
      </c>
      <c r="B233" s="205" t="s">
        <v>372</v>
      </c>
      <c r="C233" s="206"/>
      <c r="D233" s="206"/>
      <c r="E233" s="206"/>
      <c r="F233" s="206"/>
      <c r="G233" s="65" t="s">
        <v>727</v>
      </c>
      <c r="H233" s="207">
        <v>4844.21</v>
      </c>
      <c r="I233" s="207">
        <v>384.63</v>
      </c>
      <c r="J233" s="207">
        <v>0</v>
      </c>
      <c r="K233" s="207">
        <v>5228.84</v>
      </c>
      <c r="L233" s="207">
        <f t="shared" si="0"/>
        <v>384.63</v>
      </c>
    </row>
    <row r="234" spans="1:12" ht="9.9" customHeight="1" x14ac:dyDescent="0.25">
      <c r="A234" s="64" t="s">
        <v>752</v>
      </c>
      <c r="B234" s="205" t="s">
        <v>372</v>
      </c>
      <c r="C234" s="206"/>
      <c r="D234" s="206"/>
      <c r="E234" s="206"/>
      <c r="F234" s="206"/>
      <c r="G234" s="65" t="s">
        <v>753</v>
      </c>
      <c r="H234" s="207">
        <v>29337.33</v>
      </c>
      <c r="I234" s="207">
        <v>3955.36</v>
      </c>
      <c r="J234" s="207">
        <v>1225.5999999999999</v>
      </c>
      <c r="K234" s="207">
        <v>32067.09</v>
      </c>
      <c r="L234" s="207">
        <f t="shared" si="0"/>
        <v>2729.76</v>
      </c>
    </row>
    <row r="235" spans="1:12" ht="9.9" customHeight="1" x14ac:dyDescent="0.25">
      <c r="A235" s="64" t="s">
        <v>754</v>
      </c>
      <c r="B235" s="205" t="s">
        <v>372</v>
      </c>
      <c r="C235" s="206"/>
      <c r="D235" s="206"/>
      <c r="E235" s="206"/>
      <c r="F235" s="206"/>
      <c r="G235" s="65" t="s">
        <v>729</v>
      </c>
      <c r="H235" s="207">
        <v>978.64</v>
      </c>
      <c r="I235" s="207">
        <v>71.75</v>
      </c>
      <c r="J235" s="207">
        <v>0</v>
      </c>
      <c r="K235" s="207">
        <v>1050.3900000000001</v>
      </c>
      <c r="L235" s="207">
        <f t="shared" si="0"/>
        <v>71.75</v>
      </c>
    </row>
    <row r="236" spans="1:12" ht="9.9" customHeight="1" x14ac:dyDescent="0.25">
      <c r="A236" s="64" t="s">
        <v>755</v>
      </c>
      <c r="B236" s="205" t="s">
        <v>372</v>
      </c>
      <c r="C236" s="206"/>
      <c r="D236" s="206"/>
      <c r="E236" s="206"/>
      <c r="F236" s="206"/>
      <c r="G236" s="65" t="s">
        <v>731</v>
      </c>
      <c r="H236" s="207">
        <v>69051.73</v>
      </c>
      <c r="I236" s="207">
        <v>5268.73</v>
      </c>
      <c r="J236" s="207">
        <v>65.86</v>
      </c>
      <c r="K236" s="207">
        <v>74254.600000000006</v>
      </c>
      <c r="L236" s="207">
        <f t="shared" si="0"/>
        <v>5202.87</v>
      </c>
    </row>
    <row r="237" spans="1:12" ht="9.9" customHeight="1" x14ac:dyDescent="0.25">
      <c r="A237" s="64" t="s">
        <v>756</v>
      </c>
      <c r="B237" s="205" t="s">
        <v>372</v>
      </c>
      <c r="C237" s="206"/>
      <c r="D237" s="206"/>
      <c r="E237" s="206"/>
      <c r="F237" s="206"/>
      <c r="G237" s="65" t="s">
        <v>757</v>
      </c>
      <c r="H237" s="207">
        <v>12342.78</v>
      </c>
      <c r="I237" s="207">
        <v>1675.91</v>
      </c>
      <c r="J237" s="207">
        <v>689.96</v>
      </c>
      <c r="K237" s="207">
        <v>13328.73</v>
      </c>
      <c r="L237" s="207">
        <f t="shared" si="0"/>
        <v>985.95</v>
      </c>
    </row>
    <row r="238" spans="1:12" ht="9.9" customHeight="1" x14ac:dyDescent="0.25">
      <c r="A238" s="64" t="s">
        <v>758</v>
      </c>
      <c r="B238" s="205" t="s">
        <v>372</v>
      </c>
      <c r="C238" s="206"/>
      <c r="D238" s="206"/>
      <c r="E238" s="206"/>
      <c r="F238" s="206"/>
      <c r="G238" s="65" t="s">
        <v>759</v>
      </c>
      <c r="H238" s="207">
        <v>4913</v>
      </c>
      <c r="I238" s="207">
        <v>291</v>
      </c>
      <c r="J238" s="207">
        <v>0</v>
      </c>
      <c r="K238" s="207">
        <v>5204</v>
      </c>
      <c r="L238" s="207">
        <f t="shared" si="0"/>
        <v>291</v>
      </c>
    </row>
    <row r="239" spans="1:12" ht="9.9" customHeight="1" x14ac:dyDescent="0.25">
      <c r="A239" s="67" t="s">
        <v>372</v>
      </c>
      <c r="B239" s="205" t="s">
        <v>372</v>
      </c>
      <c r="C239" s="206"/>
      <c r="D239" s="206"/>
      <c r="E239" s="206"/>
      <c r="F239" s="206"/>
      <c r="G239" s="68" t="s">
        <v>372</v>
      </c>
      <c r="H239" s="145"/>
      <c r="I239" s="145"/>
      <c r="J239" s="145"/>
      <c r="K239" s="145"/>
      <c r="L239" s="145">
        <f t="shared" si="0"/>
        <v>0</v>
      </c>
    </row>
    <row r="240" spans="1:12" ht="9.9" customHeight="1" x14ac:dyDescent="0.25">
      <c r="A240" s="57" t="s">
        <v>760</v>
      </c>
      <c r="B240" s="205" t="s">
        <v>372</v>
      </c>
      <c r="C240" s="206"/>
      <c r="D240" s="206"/>
      <c r="E240" s="206"/>
      <c r="F240" s="177" t="s">
        <v>733</v>
      </c>
      <c r="G240" s="59"/>
      <c r="H240" s="202">
        <v>3090200.26</v>
      </c>
      <c r="I240" s="202">
        <v>915607.34</v>
      </c>
      <c r="J240" s="202">
        <v>567007.66</v>
      </c>
      <c r="K240" s="202">
        <v>3438799.94</v>
      </c>
      <c r="L240" s="202">
        <f t="shared" si="0"/>
        <v>348599.67999999993</v>
      </c>
    </row>
    <row r="241" spans="1:12" ht="9.9" customHeight="1" x14ac:dyDescent="0.25">
      <c r="A241" s="64" t="s">
        <v>761</v>
      </c>
      <c r="B241" s="205" t="s">
        <v>372</v>
      </c>
      <c r="C241" s="206"/>
      <c r="D241" s="206"/>
      <c r="E241" s="206"/>
      <c r="F241" s="206"/>
      <c r="G241" s="65" t="s">
        <v>717</v>
      </c>
      <c r="H241" s="207">
        <v>1490718.9</v>
      </c>
      <c r="I241" s="207">
        <v>176434.62</v>
      </c>
      <c r="J241" s="207">
        <v>0</v>
      </c>
      <c r="K241" s="207">
        <v>1667153.52</v>
      </c>
      <c r="L241" s="207">
        <f t="shared" si="0"/>
        <v>176434.62</v>
      </c>
    </row>
    <row r="242" spans="1:12" ht="9.9" customHeight="1" x14ac:dyDescent="0.25">
      <c r="A242" s="64" t="s">
        <v>762</v>
      </c>
      <c r="B242" s="205" t="s">
        <v>372</v>
      </c>
      <c r="C242" s="206"/>
      <c r="D242" s="206"/>
      <c r="E242" s="206"/>
      <c r="F242" s="206"/>
      <c r="G242" s="65" t="s">
        <v>719</v>
      </c>
      <c r="H242" s="207">
        <v>205313.66</v>
      </c>
      <c r="I242" s="207">
        <v>381425.03</v>
      </c>
      <c r="J242" s="207">
        <v>373861.63</v>
      </c>
      <c r="K242" s="207">
        <v>212877.06</v>
      </c>
      <c r="L242" s="207">
        <f t="shared" si="0"/>
        <v>7563.4000000000233</v>
      </c>
    </row>
    <row r="243" spans="1:12" ht="9.9" customHeight="1" x14ac:dyDescent="0.25">
      <c r="A243" s="64" t="s">
        <v>763</v>
      </c>
      <c r="B243" s="205" t="s">
        <v>372</v>
      </c>
      <c r="C243" s="206"/>
      <c r="D243" s="206"/>
      <c r="E243" s="206"/>
      <c r="F243" s="206"/>
      <c r="G243" s="65" t="s">
        <v>721</v>
      </c>
      <c r="H243" s="207">
        <v>186442.61</v>
      </c>
      <c r="I243" s="207">
        <v>197121.98</v>
      </c>
      <c r="J243" s="207">
        <v>178765.28</v>
      </c>
      <c r="K243" s="207">
        <v>204799.31</v>
      </c>
      <c r="L243" s="207">
        <f t="shared" si="0"/>
        <v>18356.700000000012</v>
      </c>
    </row>
    <row r="244" spans="1:12" ht="9.9" customHeight="1" x14ac:dyDescent="0.25">
      <c r="A244" s="64" t="s">
        <v>764</v>
      </c>
      <c r="B244" s="205" t="s">
        <v>372</v>
      </c>
      <c r="C244" s="206"/>
      <c r="D244" s="206"/>
      <c r="E244" s="206"/>
      <c r="F244" s="206"/>
      <c r="G244" s="65" t="s">
        <v>748</v>
      </c>
      <c r="H244" s="207">
        <v>-7367.52</v>
      </c>
      <c r="I244" s="207">
        <v>0</v>
      </c>
      <c r="J244" s="207">
        <v>0</v>
      </c>
      <c r="K244" s="207">
        <v>-7367.52</v>
      </c>
      <c r="L244" s="207">
        <f t="shared" si="0"/>
        <v>0</v>
      </c>
    </row>
    <row r="245" spans="1:12" ht="9.9" customHeight="1" x14ac:dyDescent="0.25">
      <c r="A245" s="64" t="s">
        <v>765</v>
      </c>
      <c r="B245" s="205" t="s">
        <v>372</v>
      </c>
      <c r="C245" s="206"/>
      <c r="D245" s="206"/>
      <c r="E245" s="206"/>
      <c r="F245" s="206"/>
      <c r="G245" s="65" t="s">
        <v>766</v>
      </c>
      <c r="H245" s="207">
        <v>1503.84</v>
      </c>
      <c r="I245" s="207">
        <v>963.21</v>
      </c>
      <c r="J245" s="207">
        <v>0</v>
      </c>
      <c r="K245" s="207">
        <v>2467.0500000000002</v>
      </c>
      <c r="L245" s="207">
        <f t="shared" si="0"/>
        <v>963.21</v>
      </c>
    </row>
    <row r="246" spans="1:12" ht="9.9" customHeight="1" x14ac:dyDescent="0.25">
      <c r="A246" s="64" t="s">
        <v>767</v>
      </c>
      <c r="B246" s="205" t="s">
        <v>372</v>
      </c>
      <c r="C246" s="206"/>
      <c r="D246" s="206"/>
      <c r="E246" s="206"/>
      <c r="F246" s="206"/>
      <c r="G246" s="65" t="s">
        <v>723</v>
      </c>
      <c r="H246" s="207">
        <v>436766.14</v>
      </c>
      <c r="I246" s="207">
        <v>52099.29</v>
      </c>
      <c r="J246" s="207">
        <v>0</v>
      </c>
      <c r="K246" s="207">
        <v>488865.43</v>
      </c>
      <c r="L246" s="207">
        <f t="shared" si="0"/>
        <v>52099.29</v>
      </c>
    </row>
    <row r="247" spans="1:12" ht="9.9" customHeight="1" x14ac:dyDescent="0.25">
      <c r="A247" s="64" t="s">
        <v>768</v>
      </c>
      <c r="B247" s="205" t="s">
        <v>372</v>
      </c>
      <c r="C247" s="206"/>
      <c r="D247" s="206"/>
      <c r="E247" s="206"/>
      <c r="F247" s="206"/>
      <c r="G247" s="65" t="s">
        <v>725</v>
      </c>
      <c r="H247" s="207">
        <v>128983.59</v>
      </c>
      <c r="I247" s="207">
        <v>15312.43</v>
      </c>
      <c r="J247" s="207">
        <v>0</v>
      </c>
      <c r="K247" s="207">
        <v>144296.01999999999</v>
      </c>
      <c r="L247" s="207">
        <f t="shared" si="0"/>
        <v>15312.43</v>
      </c>
    </row>
    <row r="248" spans="1:12" ht="9.9" customHeight="1" x14ac:dyDescent="0.25">
      <c r="A248" s="64" t="s">
        <v>769</v>
      </c>
      <c r="B248" s="205" t="s">
        <v>372</v>
      </c>
      <c r="C248" s="206"/>
      <c r="D248" s="206"/>
      <c r="E248" s="206"/>
      <c r="F248" s="206"/>
      <c r="G248" s="65" t="s">
        <v>727</v>
      </c>
      <c r="H248" s="207">
        <v>16192.02</v>
      </c>
      <c r="I248" s="207">
        <v>1925.96</v>
      </c>
      <c r="J248" s="207">
        <v>0</v>
      </c>
      <c r="K248" s="207">
        <v>18117.98</v>
      </c>
      <c r="L248" s="207">
        <f t="shared" si="0"/>
        <v>1925.96</v>
      </c>
    </row>
    <row r="249" spans="1:12" ht="9.9" customHeight="1" x14ac:dyDescent="0.25">
      <c r="A249" s="64" t="s">
        <v>770</v>
      </c>
      <c r="B249" s="205" t="s">
        <v>372</v>
      </c>
      <c r="C249" s="206"/>
      <c r="D249" s="206"/>
      <c r="E249" s="206"/>
      <c r="F249" s="206"/>
      <c r="G249" s="65" t="s">
        <v>753</v>
      </c>
      <c r="H249" s="207">
        <v>170192.86</v>
      </c>
      <c r="I249" s="207">
        <v>29842.1</v>
      </c>
      <c r="J249" s="207">
        <v>8860.27</v>
      </c>
      <c r="K249" s="207">
        <v>191174.69</v>
      </c>
      <c r="L249" s="207">
        <f t="shared" si="0"/>
        <v>20981.829999999998</v>
      </c>
    </row>
    <row r="250" spans="1:12" ht="9.9" customHeight="1" x14ac:dyDescent="0.25">
      <c r="A250" s="64" t="s">
        <v>771</v>
      </c>
      <c r="B250" s="205" t="s">
        <v>372</v>
      </c>
      <c r="C250" s="206"/>
      <c r="D250" s="206"/>
      <c r="E250" s="206"/>
      <c r="F250" s="206"/>
      <c r="G250" s="65" t="s">
        <v>729</v>
      </c>
      <c r="H250" s="207">
        <v>5222</v>
      </c>
      <c r="I250" s="207">
        <v>614.87</v>
      </c>
      <c r="J250" s="207">
        <v>0.02</v>
      </c>
      <c r="K250" s="207">
        <v>5836.85</v>
      </c>
      <c r="L250" s="207">
        <f t="shared" si="0"/>
        <v>614.85</v>
      </c>
    </row>
    <row r="251" spans="1:12" ht="9.9" customHeight="1" x14ac:dyDescent="0.25">
      <c r="A251" s="64" t="s">
        <v>772</v>
      </c>
      <c r="B251" s="205" t="s">
        <v>372</v>
      </c>
      <c r="C251" s="206"/>
      <c r="D251" s="206"/>
      <c r="E251" s="206"/>
      <c r="F251" s="206"/>
      <c r="G251" s="65" t="s">
        <v>731</v>
      </c>
      <c r="H251" s="207">
        <v>360094.47</v>
      </c>
      <c r="I251" s="207">
        <v>42721.53</v>
      </c>
      <c r="J251" s="207">
        <v>132.80000000000001</v>
      </c>
      <c r="K251" s="207">
        <v>402683.2</v>
      </c>
      <c r="L251" s="207">
        <f t="shared" si="0"/>
        <v>42588.729999999996</v>
      </c>
    </row>
    <row r="252" spans="1:12" ht="9.9" customHeight="1" x14ac:dyDescent="0.25">
      <c r="A252" s="64" t="s">
        <v>773</v>
      </c>
      <c r="B252" s="205" t="s">
        <v>372</v>
      </c>
      <c r="C252" s="206"/>
      <c r="D252" s="206"/>
      <c r="E252" s="206"/>
      <c r="F252" s="206"/>
      <c r="G252" s="65" t="s">
        <v>757</v>
      </c>
      <c r="H252" s="207">
        <v>91806.69</v>
      </c>
      <c r="I252" s="207">
        <v>16564.32</v>
      </c>
      <c r="J252" s="207">
        <v>5387.66</v>
      </c>
      <c r="K252" s="207">
        <v>102983.35</v>
      </c>
      <c r="L252" s="207">
        <f t="shared" si="0"/>
        <v>11176.66</v>
      </c>
    </row>
    <row r="253" spans="1:12" ht="9.9" customHeight="1" x14ac:dyDescent="0.25">
      <c r="A253" s="64" t="s">
        <v>774</v>
      </c>
      <c r="B253" s="205" t="s">
        <v>372</v>
      </c>
      <c r="C253" s="206"/>
      <c r="D253" s="206"/>
      <c r="E253" s="206"/>
      <c r="F253" s="206"/>
      <c r="G253" s="65" t="s">
        <v>759</v>
      </c>
      <c r="H253" s="207">
        <v>4331</v>
      </c>
      <c r="I253" s="207">
        <v>582</v>
      </c>
      <c r="J253" s="207">
        <v>0</v>
      </c>
      <c r="K253" s="207">
        <v>4913</v>
      </c>
      <c r="L253" s="207">
        <f t="shared" si="0"/>
        <v>582</v>
      </c>
    </row>
    <row r="254" spans="1:12" ht="9.9" customHeight="1" x14ac:dyDescent="0.25">
      <c r="A254" s="67" t="s">
        <v>372</v>
      </c>
      <c r="B254" s="205" t="s">
        <v>372</v>
      </c>
      <c r="C254" s="206"/>
      <c r="D254" s="206"/>
      <c r="E254" s="206"/>
      <c r="F254" s="206"/>
      <c r="G254" s="68" t="s">
        <v>372</v>
      </c>
      <c r="H254" s="145"/>
      <c r="I254" s="145"/>
      <c r="J254" s="145"/>
      <c r="K254" s="145"/>
      <c r="L254" s="145">
        <f t="shared" si="0"/>
        <v>0</v>
      </c>
    </row>
    <row r="255" spans="1:12" ht="9.9" customHeight="1" x14ac:dyDescent="0.25">
      <c r="A255" s="57" t="s">
        <v>775</v>
      </c>
      <c r="B255" s="205" t="s">
        <v>372</v>
      </c>
      <c r="C255" s="206"/>
      <c r="D255" s="206"/>
      <c r="E255" s="177" t="s">
        <v>776</v>
      </c>
      <c r="F255" s="178"/>
      <c r="G255" s="59"/>
      <c r="H255" s="202">
        <v>503763.36</v>
      </c>
      <c r="I255" s="202">
        <v>91177.51</v>
      </c>
      <c r="J255" s="202">
        <v>0</v>
      </c>
      <c r="K255" s="202">
        <v>594940.87</v>
      </c>
      <c r="L255" s="202">
        <f t="shared" si="0"/>
        <v>91177.51</v>
      </c>
    </row>
    <row r="256" spans="1:12" ht="9.9" customHeight="1" x14ac:dyDescent="0.25">
      <c r="A256" s="57" t="s">
        <v>777</v>
      </c>
      <c r="B256" s="205" t="s">
        <v>372</v>
      </c>
      <c r="C256" s="206"/>
      <c r="D256" s="206"/>
      <c r="E256" s="206"/>
      <c r="F256" s="177" t="s">
        <v>715</v>
      </c>
      <c r="G256" s="59"/>
      <c r="H256" s="202">
        <v>11293.45</v>
      </c>
      <c r="I256" s="202">
        <v>0</v>
      </c>
      <c r="J256" s="202">
        <v>0</v>
      </c>
      <c r="K256" s="202">
        <v>11293.45</v>
      </c>
      <c r="L256" s="202">
        <f t="shared" si="0"/>
        <v>0</v>
      </c>
    </row>
    <row r="257" spans="1:12" ht="9.9" customHeight="1" x14ac:dyDescent="0.25">
      <c r="A257" s="64" t="s">
        <v>778</v>
      </c>
      <c r="B257" s="205" t="s">
        <v>372</v>
      </c>
      <c r="C257" s="206"/>
      <c r="D257" s="206"/>
      <c r="E257" s="206"/>
      <c r="F257" s="206"/>
      <c r="G257" s="65" t="s">
        <v>729</v>
      </c>
      <c r="H257" s="207">
        <v>73.44</v>
      </c>
      <c r="I257" s="207">
        <v>0</v>
      </c>
      <c r="J257" s="207">
        <v>0</v>
      </c>
      <c r="K257" s="207">
        <v>73.44</v>
      </c>
      <c r="L257" s="207">
        <f t="shared" si="0"/>
        <v>0</v>
      </c>
    </row>
    <row r="258" spans="1:12" ht="9.9" customHeight="1" x14ac:dyDescent="0.25">
      <c r="A258" s="64" t="s">
        <v>779</v>
      </c>
      <c r="B258" s="205" t="s">
        <v>372</v>
      </c>
      <c r="C258" s="206"/>
      <c r="D258" s="206"/>
      <c r="E258" s="206"/>
      <c r="F258" s="206"/>
      <c r="G258" s="65" t="s">
        <v>757</v>
      </c>
      <c r="H258" s="207">
        <v>1726.27</v>
      </c>
      <c r="I258" s="207">
        <v>0</v>
      </c>
      <c r="J258" s="207">
        <v>0</v>
      </c>
      <c r="K258" s="207">
        <v>1726.27</v>
      </c>
      <c r="L258" s="207">
        <f t="shared" si="0"/>
        <v>0</v>
      </c>
    </row>
    <row r="259" spans="1:12" ht="9.9" customHeight="1" x14ac:dyDescent="0.25">
      <c r="A259" s="64" t="s">
        <v>780</v>
      </c>
      <c r="B259" s="205" t="s">
        <v>372</v>
      </c>
      <c r="C259" s="206"/>
      <c r="D259" s="206"/>
      <c r="E259" s="206"/>
      <c r="F259" s="206"/>
      <c r="G259" s="65" t="s">
        <v>781</v>
      </c>
      <c r="H259" s="207">
        <v>9493.74</v>
      </c>
      <c r="I259" s="207">
        <v>0</v>
      </c>
      <c r="J259" s="207">
        <v>0</v>
      </c>
      <c r="K259" s="207">
        <v>9493.74</v>
      </c>
      <c r="L259" s="207">
        <f t="shared" si="0"/>
        <v>0</v>
      </c>
    </row>
    <row r="260" spans="1:12" ht="9.9" customHeight="1" x14ac:dyDescent="0.25">
      <c r="A260" s="67" t="s">
        <v>372</v>
      </c>
      <c r="B260" s="205" t="s">
        <v>372</v>
      </c>
      <c r="C260" s="206"/>
      <c r="D260" s="206"/>
      <c r="E260" s="206"/>
      <c r="F260" s="206"/>
      <c r="G260" s="68" t="s">
        <v>372</v>
      </c>
      <c r="H260" s="145"/>
      <c r="I260" s="145"/>
      <c r="J260" s="145"/>
      <c r="K260" s="145"/>
      <c r="L260" s="145">
        <f t="shared" si="0"/>
        <v>0</v>
      </c>
    </row>
    <row r="261" spans="1:12" ht="9.9" customHeight="1" x14ac:dyDescent="0.25">
      <c r="A261" s="57" t="s">
        <v>782</v>
      </c>
      <c r="B261" s="205" t="s">
        <v>372</v>
      </c>
      <c r="C261" s="206"/>
      <c r="D261" s="206"/>
      <c r="E261" s="206"/>
      <c r="F261" s="177" t="s">
        <v>733</v>
      </c>
      <c r="G261" s="59"/>
      <c r="H261" s="202">
        <v>492469.91</v>
      </c>
      <c r="I261" s="202">
        <v>91177.51</v>
      </c>
      <c r="J261" s="202">
        <v>0</v>
      </c>
      <c r="K261" s="202">
        <v>583647.42000000004</v>
      </c>
      <c r="L261" s="202">
        <f t="shared" si="0"/>
        <v>91177.51</v>
      </c>
    </row>
    <row r="262" spans="1:12" ht="9.9" customHeight="1" x14ac:dyDescent="0.25">
      <c r="A262" s="64" t="s">
        <v>783</v>
      </c>
      <c r="B262" s="205" t="s">
        <v>372</v>
      </c>
      <c r="C262" s="206"/>
      <c r="D262" s="206"/>
      <c r="E262" s="206"/>
      <c r="F262" s="206"/>
      <c r="G262" s="65" t="s">
        <v>729</v>
      </c>
      <c r="H262" s="207">
        <v>3945.31</v>
      </c>
      <c r="I262" s="207">
        <v>657.58</v>
      </c>
      <c r="J262" s="207">
        <v>0</v>
      </c>
      <c r="K262" s="207">
        <v>4602.8900000000003</v>
      </c>
      <c r="L262" s="207">
        <f t="shared" si="0"/>
        <v>657.58</v>
      </c>
    </row>
    <row r="263" spans="1:12" ht="9.9" customHeight="1" x14ac:dyDescent="0.25">
      <c r="A263" s="64" t="s">
        <v>784</v>
      </c>
      <c r="B263" s="205" t="s">
        <v>372</v>
      </c>
      <c r="C263" s="206"/>
      <c r="D263" s="206"/>
      <c r="E263" s="206"/>
      <c r="F263" s="206"/>
      <c r="G263" s="65" t="s">
        <v>757</v>
      </c>
      <c r="H263" s="207">
        <v>109885.75999999999</v>
      </c>
      <c r="I263" s="207">
        <v>34655.97</v>
      </c>
      <c r="J263" s="207">
        <v>0</v>
      </c>
      <c r="K263" s="207">
        <v>144541.73000000001</v>
      </c>
      <c r="L263" s="207">
        <f t="shared" si="0"/>
        <v>34655.97</v>
      </c>
    </row>
    <row r="264" spans="1:12" ht="9.9" customHeight="1" x14ac:dyDescent="0.25">
      <c r="A264" s="64" t="s">
        <v>785</v>
      </c>
      <c r="B264" s="205" t="s">
        <v>372</v>
      </c>
      <c r="C264" s="206"/>
      <c r="D264" s="206"/>
      <c r="E264" s="206"/>
      <c r="F264" s="206"/>
      <c r="G264" s="65" t="s">
        <v>781</v>
      </c>
      <c r="H264" s="207">
        <v>378638.84</v>
      </c>
      <c r="I264" s="207">
        <v>55863.96</v>
      </c>
      <c r="J264" s="207">
        <v>0</v>
      </c>
      <c r="K264" s="207">
        <v>434502.8</v>
      </c>
      <c r="L264" s="207">
        <f t="shared" si="0"/>
        <v>55863.96</v>
      </c>
    </row>
    <row r="265" spans="1:12" ht="9.9" customHeight="1" x14ac:dyDescent="0.25">
      <c r="A265" s="57" t="s">
        <v>372</v>
      </c>
      <c r="B265" s="205" t="s">
        <v>372</v>
      </c>
      <c r="C265" s="206"/>
      <c r="D265" s="206"/>
      <c r="E265" s="177" t="s">
        <v>372</v>
      </c>
      <c r="F265" s="178"/>
      <c r="G265" s="59"/>
      <c r="H265" s="59"/>
      <c r="I265" s="59"/>
      <c r="J265" s="59"/>
      <c r="K265" s="59"/>
      <c r="L265" s="59">
        <f t="shared" si="0"/>
        <v>0</v>
      </c>
    </row>
    <row r="266" spans="1:12" ht="9.9" customHeight="1" x14ac:dyDescent="0.25">
      <c r="A266" s="57" t="s">
        <v>786</v>
      </c>
      <c r="B266" s="205" t="s">
        <v>372</v>
      </c>
      <c r="C266" s="206"/>
      <c r="D266" s="177" t="s">
        <v>787</v>
      </c>
      <c r="E266" s="178"/>
      <c r="F266" s="178"/>
      <c r="G266" s="59"/>
      <c r="H266" s="202">
        <v>1381236.33</v>
      </c>
      <c r="I266" s="202">
        <v>141048.12</v>
      </c>
      <c r="J266" s="202">
        <v>0</v>
      </c>
      <c r="K266" s="202">
        <v>1522284.45</v>
      </c>
      <c r="L266" s="202">
        <f t="shared" si="0"/>
        <v>141048.12</v>
      </c>
    </row>
    <row r="267" spans="1:12" ht="9.9" customHeight="1" x14ac:dyDescent="0.25">
      <c r="A267" s="57" t="s">
        <v>788</v>
      </c>
      <c r="B267" s="205" t="s">
        <v>372</v>
      </c>
      <c r="C267" s="206"/>
      <c r="D267" s="206"/>
      <c r="E267" s="177" t="s">
        <v>787</v>
      </c>
      <c r="F267" s="178"/>
      <c r="G267" s="59"/>
      <c r="H267" s="202">
        <v>1381236.33</v>
      </c>
      <c r="I267" s="202">
        <v>141048.12</v>
      </c>
      <c r="J267" s="202">
        <v>0</v>
      </c>
      <c r="K267" s="202">
        <v>1522284.45</v>
      </c>
      <c r="L267" s="202">
        <f t="shared" ref="L267:L330" si="1">I267-J267</f>
        <v>141048.12</v>
      </c>
    </row>
    <row r="268" spans="1:12" ht="9.9" customHeight="1" x14ac:dyDescent="0.25">
      <c r="A268" s="57" t="s">
        <v>789</v>
      </c>
      <c r="B268" s="205" t="s">
        <v>372</v>
      </c>
      <c r="C268" s="206"/>
      <c r="D268" s="206"/>
      <c r="E268" s="206"/>
      <c r="F268" s="177" t="s">
        <v>787</v>
      </c>
      <c r="G268" s="59"/>
      <c r="H268" s="202">
        <v>1381236.33</v>
      </c>
      <c r="I268" s="202">
        <v>141048.12</v>
      </c>
      <c r="J268" s="202">
        <v>0</v>
      </c>
      <c r="K268" s="202">
        <v>1522284.45</v>
      </c>
      <c r="L268" s="202">
        <f t="shared" si="1"/>
        <v>141048.12</v>
      </c>
    </row>
    <row r="269" spans="1:12" ht="9.9" customHeight="1" x14ac:dyDescent="0.25">
      <c r="A269" s="64" t="s">
        <v>790</v>
      </c>
      <c r="B269" s="205" t="s">
        <v>372</v>
      </c>
      <c r="C269" s="206"/>
      <c r="D269" s="206"/>
      <c r="E269" s="206"/>
      <c r="F269" s="206"/>
      <c r="G269" s="65" t="s">
        <v>791</v>
      </c>
      <c r="H269" s="207">
        <v>30020</v>
      </c>
      <c r="I269" s="207">
        <v>3800</v>
      </c>
      <c r="J269" s="207">
        <v>0</v>
      </c>
      <c r="K269" s="207">
        <v>33820</v>
      </c>
      <c r="L269" s="207">
        <f t="shared" si="1"/>
        <v>3800</v>
      </c>
    </row>
    <row r="270" spans="1:12" ht="0.6" customHeight="1" x14ac:dyDescent="0.25">
      <c r="H270" s="207"/>
      <c r="I270" s="207"/>
      <c r="J270" s="207"/>
      <c r="K270" s="207"/>
      <c r="L270" s="207">
        <f t="shared" si="1"/>
        <v>0</v>
      </c>
    </row>
    <row r="271" spans="1:12" ht="9.9" customHeight="1" x14ac:dyDescent="0.25">
      <c r="A271" s="64" t="s">
        <v>792</v>
      </c>
      <c r="B271" s="205" t="s">
        <v>372</v>
      </c>
      <c r="C271" s="206"/>
      <c r="D271" s="206"/>
      <c r="E271" s="206"/>
      <c r="F271" s="206"/>
      <c r="G271" s="65" t="s">
        <v>793</v>
      </c>
      <c r="H271" s="207">
        <v>11686.5</v>
      </c>
      <c r="I271" s="207">
        <v>1470</v>
      </c>
      <c r="J271" s="207">
        <v>0</v>
      </c>
      <c r="K271" s="207">
        <v>13156.5</v>
      </c>
      <c r="L271" s="207">
        <f t="shared" si="1"/>
        <v>1470</v>
      </c>
    </row>
    <row r="272" spans="1:12" ht="9.9" customHeight="1" x14ac:dyDescent="0.25">
      <c r="A272" s="64" t="s">
        <v>794</v>
      </c>
      <c r="B272" s="205" t="s">
        <v>372</v>
      </c>
      <c r="C272" s="206"/>
      <c r="D272" s="206"/>
      <c r="E272" s="206"/>
      <c r="F272" s="206"/>
      <c r="G272" s="65" t="s">
        <v>795</v>
      </c>
      <c r="H272" s="207">
        <v>15510.21</v>
      </c>
      <c r="I272" s="207">
        <v>4431.4799999999996</v>
      </c>
      <c r="J272" s="207">
        <v>0</v>
      </c>
      <c r="K272" s="207">
        <v>19941.689999999999</v>
      </c>
      <c r="L272" s="207">
        <f t="shared" si="1"/>
        <v>4431.4799999999996</v>
      </c>
    </row>
    <row r="273" spans="1:12" ht="9.9" customHeight="1" x14ac:dyDescent="0.25">
      <c r="A273" s="64" t="s">
        <v>796</v>
      </c>
      <c r="B273" s="205" t="s">
        <v>372</v>
      </c>
      <c r="C273" s="206"/>
      <c r="D273" s="206"/>
      <c r="E273" s="206"/>
      <c r="F273" s="206"/>
      <c r="G273" s="65" t="s">
        <v>797</v>
      </c>
      <c r="H273" s="207">
        <v>37644.910000000003</v>
      </c>
      <c r="I273" s="207">
        <v>4803.7</v>
      </c>
      <c r="J273" s="207">
        <v>0</v>
      </c>
      <c r="K273" s="207">
        <v>42448.61</v>
      </c>
      <c r="L273" s="207">
        <f t="shared" si="1"/>
        <v>4803.7</v>
      </c>
    </row>
    <row r="274" spans="1:12" ht="9.9" customHeight="1" x14ac:dyDescent="0.25">
      <c r="A274" s="64" t="s">
        <v>798</v>
      </c>
      <c r="B274" s="205" t="s">
        <v>372</v>
      </c>
      <c r="C274" s="206"/>
      <c r="D274" s="206"/>
      <c r="E274" s="206"/>
      <c r="F274" s="206"/>
      <c r="G274" s="65" t="s">
        <v>799</v>
      </c>
      <c r="H274" s="207">
        <v>407186.56</v>
      </c>
      <c r="I274" s="207">
        <v>42909.61</v>
      </c>
      <c r="J274" s="207">
        <v>0</v>
      </c>
      <c r="K274" s="207">
        <v>450096.17</v>
      </c>
      <c r="L274" s="207">
        <f t="shared" si="1"/>
        <v>42909.61</v>
      </c>
    </row>
    <row r="275" spans="1:12" x14ac:dyDescent="0.25">
      <c r="A275" s="64" t="s">
        <v>800</v>
      </c>
      <c r="B275" s="205" t="s">
        <v>372</v>
      </c>
      <c r="C275" s="206"/>
      <c r="D275" s="206"/>
      <c r="E275" s="206"/>
      <c r="F275" s="206"/>
      <c r="G275" s="65" t="s">
        <v>801</v>
      </c>
      <c r="H275" s="207">
        <v>335560.34</v>
      </c>
      <c r="I275" s="207">
        <v>1840</v>
      </c>
      <c r="J275" s="207">
        <v>0</v>
      </c>
      <c r="K275" s="207">
        <v>337400.34</v>
      </c>
      <c r="L275" s="207">
        <f t="shared" si="1"/>
        <v>1840</v>
      </c>
    </row>
    <row r="276" spans="1:12" ht="9.9" customHeight="1" x14ac:dyDescent="0.25">
      <c r="A276" s="64" t="s">
        <v>802</v>
      </c>
      <c r="B276" s="205" t="s">
        <v>372</v>
      </c>
      <c r="C276" s="206"/>
      <c r="D276" s="206"/>
      <c r="E276" s="206"/>
      <c r="F276" s="206"/>
      <c r="G276" s="65" t="s">
        <v>803</v>
      </c>
      <c r="H276" s="207">
        <v>427254.07</v>
      </c>
      <c r="I276" s="207">
        <v>69594.559999999998</v>
      </c>
      <c r="J276" s="207">
        <v>0</v>
      </c>
      <c r="K276" s="207">
        <v>496848.63</v>
      </c>
      <c r="L276" s="207">
        <f t="shared" si="1"/>
        <v>69594.559999999998</v>
      </c>
    </row>
    <row r="277" spans="1:12" ht="9.9" customHeight="1" x14ac:dyDescent="0.25">
      <c r="A277" s="64" t="s">
        <v>804</v>
      </c>
      <c r="B277" s="205" t="s">
        <v>372</v>
      </c>
      <c r="C277" s="206"/>
      <c r="D277" s="206"/>
      <c r="E277" s="206"/>
      <c r="F277" s="206"/>
      <c r="G277" s="65" t="s">
        <v>805</v>
      </c>
      <c r="H277" s="207">
        <v>57196.94</v>
      </c>
      <c r="I277" s="207">
        <v>4322.59</v>
      </c>
      <c r="J277" s="207">
        <v>0</v>
      </c>
      <c r="K277" s="207">
        <v>61519.53</v>
      </c>
      <c r="L277" s="207">
        <f t="shared" si="1"/>
        <v>4322.59</v>
      </c>
    </row>
    <row r="278" spans="1:12" ht="9.9" customHeight="1" x14ac:dyDescent="0.25">
      <c r="A278" s="64" t="s">
        <v>806</v>
      </c>
      <c r="B278" s="205" t="s">
        <v>372</v>
      </c>
      <c r="C278" s="206"/>
      <c r="D278" s="206"/>
      <c r="E278" s="206"/>
      <c r="F278" s="206"/>
      <c r="G278" s="65" t="s">
        <v>807</v>
      </c>
      <c r="H278" s="207">
        <v>59176.800000000003</v>
      </c>
      <c r="I278" s="207">
        <v>7876.18</v>
      </c>
      <c r="J278" s="207">
        <v>0</v>
      </c>
      <c r="K278" s="207">
        <v>67052.98</v>
      </c>
      <c r="L278" s="207">
        <f t="shared" si="1"/>
        <v>7876.18</v>
      </c>
    </row>
    <row r="279" spans="1:12" ht="9.9" customHeight="1" x14ac:dyDescent="0.25">
      <c r="A279" s="67" t="s">
        <v>372</v>
      </c>
      <c r="B279" s="205" t="s">
        <v>372</v>
      </c>
      <c r="C279" s="206"/>
      <c r="D279" s="206"/>
      <c r="E279" s="206"/>
      <c r="F279" s="206"/>
      <c r="G279" s="68" t="s">
        <v>372</v>
      </c>
      <c r="H279" s="145"/>
      <c r="I279" s="145"/>
      <c r="J279" s="145"/>
      <c r="K279" s="145"/>
      <c r="L279" s="145">
        <f t="shared" si="1"/>
        <v>0</v>
      </c>
    </row>
    <row r="280" spans="1:12" ht="9.9" customHeight="1" x14ac:dyDescent="0.25">
      <c r="A280" s="57" t="s">
        <v>808</v>
      </c>
      <c r="B280" s="204" t="s">
        <v>372</v>
      </c>
      <c r="C280" s="177" t="s">
        <v>809</v>
      </c>
      <c r="D280" s="178"/>
      <c r="E280" s="178"/>
      <c r="F280" s="178"/>
      <c r="G280" s="59"/>
      <c r="H280" s="202">
        <v>527268.04</v>
      </c>
      <c r="I280" s="202">
        <v>90041.38</v>
      </c>
      <c r="J280" s="202">
        <v>0</v>
      </c>
      <c r="K280" s="202">
        <v>617309.42000000004</v>
      </c>
      <c r="L280" s="202">
        <f t="shared" si="1"/>
        <v>90041.38</v>
      </c>
    </row>
    <row r="281" spans="1:12" ht="9.9" customHeight="1" x14ac:dyDescent="0.25">
      <c r="A281" s="57" t="s">
        <v>810</v>
      </c>
      <c r="B281" s="205" t="s">
        <v>372</v>
      </c>
      <c r="C281" s="206"/>
      <c r="D281" s="177" t="s">
        <v>809</v>
      </c>
      <c r="E281" s="178"/>
      <c r="F281" s="178"/>
      <c r="G281" s="59"/>
      <c r="H281" s="202">
        <v>527268.04</v>
      </c>
      <c r="I281" s="202">
        <v>90041.38</v>
      </c>
      <c r="J281" s="202">
        <v>0</v>
      </c>
      <c r="K281" s="202">
        <v>617309.42000000004</v>
      </c>
      <c r="L281" s="202">
        <f t="shared" si="1"/>
        <v>90041.38</v>
      </c>
    </row>
    <row r="282" spans="1:12" ht="9.9" customHeight="1" x14ac:dyDescent="0.25">
      <c r="A282" s="57" t="s">
        <v>811</v>
      </c>
      <c r="B282" s="205" t="s">
        <v>372</v>
      </c>
      <c r="C282" s="206"/>
      <c r="D282" s="206"/>
      <c r="E282" s="177" t="s">
        <v>809</v>
      </c>
      <c r="F282" s="178"/>
      <c r="G282" s="59"/>
      <c r="H282" s="202">
        <v>527268.04</v>
      </c>
      <c r="I282" s="202">
        <v>90041.38</v>
      </c>
      <c r="J282" s="202">
        <v>0</v>
      </c>
      <c r="K282" s="202">
        <v>617309.42000000004</v>
      </c>
      <c r="L282" s="202">
        <f t="shared" si="1"/>
        <v>90041.38</v>
      </c>
    </row>
    <row r="283" spans="1:12" ht="9.9" customHeight="1" x14ac:dyDescent="0.25">
      <c r="A283" s="57" t="s">
        <v>812</v>
      </c>
      <c r="B283" s="205" t="s">
        <v>372</v>
      </c>
      <c r="C283" s="206"/>
      <c r="D283" s="206"/>
      <c r="E283" s="206"/>
      <c r="F283" s="177" t="s">
        <v>813</v>
      </c>
      <c r="G283" s="59"/>
      <c r="H283" s="202">
        <v>19171.28</v>
      </c>
      <c r="I283" s="202">
        <v>1349.12</v>
      </c>
      <c r="J283" s="202">
        <v>0</v>
      </c>
      <c r="K283" s="202">
        <v>20520.400000000001</v>
      </c>
      <c r="L283" s="202">
        <f t="shared" si="1"/>
        <v>1349.12</v>
      </c>
    </row>
    <row r="284" spans="1:12" ht="9.9" customHeight="1" x14ac:dyDescent="0.25">
      <c r="A284" s="64" t="s">
        <v>814</v>
      </c>
      <c r="B284" s="205" t="s">
        <v>372</v>
      </c>
      <c r="C284" s="206"/>
      <c r="D284" s="206"/>
      <c r="E284" s="206"/>
      <c r="F284" s="206"/>
      <c r="G284" s="65" t="s">
        <v>815</v>
      </c>
      <c r="H284" s="207">
        <v>19171.28</v>
      </c>
      <c r="I284" s="207">
        <v>1349.12</v>
      </c>
      <c r="J284" s="207">
        <v>0</v>
      </c>
      <c r="K284" s="207">
        <v>20520.400000000001</v>
      </c>
      <c r="L284" s="207">
        <f t="shared" si="1"/>
        <v>1349.12</v>
      </c>
    </row>
    <row r="285" spans="1:12" ht="9.9" customHeight="1" x14ac:dyDescent="0.25">
      <c r="A285" s="67" t="s">
        <v>372</v>
      </c>
      <c r="B285" s="205" t="s">
        <v>372</v>
      </c>
      <c r="C285" s="206"/>
      <c r="D285" s="206"/>
      <c r="E285" s="206"/>
      <c r="F285" s="206"/>
      <c r="G285" s="68" t="s">
        <v>372</v>
      </c>
      <c r="H285" s="145"/>
      <c r="I285" s="145"/>
      <c r="J285" s="145"/>
      <c r="K285" s="145"/>
      <c r="L285" s="145">
        <f t="shared" si="1"/>
        <v>0</v>
      </c>
    </row>
    <row r="286" spans="1:12" ht="9.9" customHeight="1" x14ac:dyDescent="0.25">
      <c r="A286" s="57" t="s">
        <v>816</v>
      </c>
      <c r="B286" s="205" t="s">
        <v>372</v>
      </c>
      <c r="C286" s="206"/>
      <c r="D286" s="206"/>
      <c r="E286" s="206"/>
      <c r="F286" s="177" t="s">
        <v>817</v>
      </c>
      <c r="G286" s="59"/>
      <c r="H286" s="202">
        <v>335030.27</v>
      </c>
      <c r="I286" s="202">
        <v>48358.06</v>
      </c>
      <c r="J286" s="202">
        <v>0</v>
      </c>
      <c r="K286" s="202">
        <v>383388.33</v>
      </c>
      <c r="L286" s="202">
        <f t="shared" si="1"/>
        <v>48358.06</v>
      </c>
    </row>
    <row r="287" spans="1:12" ht="9.9" customHeight="1" x14ac:dyDescent="0.25">
      <c r="A287" s="64" t="s">
        <v>818</v>
      </c>
      <c r="B287" s="205" t="s">
        <v>372</v>
      </c>
      <c r="C287" s="206"/>
      <c r="D287" s="206"/>
      <c r="E287" s="206"/>
      <c r="F287" s="206"/>
      <c r="G287" s="65" t="s">
        <v>819</v>
      </c>
      <c r="H287" s="207">
        <v>130598.08</v>
      </c>
      <c r="I287" s="207">
        <v>23553.52</v>
      </c>
      <c r="J287" s="207">
        <v>0</v>
      </c>
      <c r="K287" s="207">
        <v>154151.6</v>
      </c>
      <c r="L287" s="207">
        <f t="shared" si="1"/>
        <v>23553.52</v>
      </c>
    </row>
    <row r="288" spans="1:12" ht="9.9" customHeight="1" x14ac:dyDescent="0.25">
      <c r="A288" s="64" t="s">
        <v>820</v>
      </c>
      <c r="B288" s="205" t="s">
        <v>372</v>
      </c>
      <c r="C288" s="206"/>
      <c r="D288" s="206"/>
      <c r="E288" s="206"/>
      <c r="F288" s="206"/>
      <c r="G288" s="65" t="s">
        <v>821</v>
      </c>
      <c r="H288" s="207">
        <v>39696.65</v>
      </c>
      <c r="I288" s="207">
        <v>2599.5</v>
      </c>
      <c r="J288" s="207">
        <v>0</v>
      </c>
      <c r="K288" s="207">
        <v>42296.15</v>
      </c>
      <c r="L288" s="207">
        <f t="shared" si="1"/>
        <v>2599.5</v>
      </c>
    </row>
    <row r="289" spans="1:12" ht="9.9" customHeight="1" x14ac:dyDescent="0.25">
      <c r="A289" s="64" t="s">
        <v>822</v>
      </c>
      <c r="B289" s="205" t="s">
        <v>372</v>
      </c>
      <c r="C289" s="206"/>
      <c r="D289" s="206"/>
      <c r="E289" s="206"/>
      <c r="F289" s="206"/>
      <c r="G289" s="65" t="s">
        <v>823</v>
      </c>
      <c r="H289" s="207">
        <v>126092.22</v>
      </c>
      <c r="I289" s="207">
        <v>16840.22</v>
      </c>
      <c r="J289" s="207">
        <v>0</v>
      </c>
      <c r="K289" s="207">
        <v>142932.44</v>
      </c>
      <c r="L289" s="207">
        <f t="shared" si="1"/>
        <v>16840.22</v>
      </c>
    </row>
    <row r="290" spans="1:12" ht="9.9" customHeight="1" x14ac:dyDescent="0.25">
      <c r="A290" s="64" t="s">
        <v>824</v>
      </c>
      <c r="B290" s="205" t="s">
        <v>372</v>
      </c>
      <c r="C290" s="206"/>
      <c r="D290" s="206"/>
      <c r="E290" s="206"/>
      <c r="F290" s="206"/>
      <c r="G290" s="65" t="s">
        <v>825</v>
      </c>
      <c r="H290" s="207">
        <v>38643.32</v>
      </c>
      <c r="I290" s="207">
        <v>5364.82</v>
      </c>
      <c r="J290" s="207">
        <v>0</v>
      </c>
      <c r="K290" s="207">
        <v>44008.14</v>
      </c>
      <c r="L290" s="207">
        <f t="shared" si="1"/>
        <v>5364.82</v>
      </c>
    </row>
    <row r="291" spans="1:12" ht="9.9" customHeight="1" x14ac:dyDescent="0.25">
      <c r="A291" s="67" t="s">
        <v>372</v>
      </c>
      <c r="B291" s="205" t="s">
        <v>372</v>
      </c>
      <c r="C291" s="206"/>
      <c r="D291" s="206"/>
      <c r="E291" s="206"/>
      <c r="F291" s="206"/>
      <c r="G291" s="68" t="s">
        <v>372</v>
      </c>
      <c r="H291" s="145"/>
      <c r="I291" s="145"/>
      <c r="J291" s="145"/>
      <c r="K291" s="145"/>
      <c r="L291" s="145">
        <f t="shared" si="1"/>
        <v>0</v>
      </c>
    </row>
    <row r="292" spans="1:12" ht="9.9" customHeight="1" x14ac:dyDescent="0.25">
      <c r="A292" s="57" t="s">
        <v>826</v>
      </c>
      <c r="B292" s="205" t="s">
        <v>372</v>
      </c>
      <c r="C292" s="206"/>
      <c r="D292" s="206"/>
      <c r="E292" s="206"/>
      <c r="F292" s="177" t="s">
        <v>827</v>
      </c>
      <c r="G292" s="59"/>
      <c r="H292" s="202">
        <v>935.4</v>
      </c>
      <c r="I292" s="202">
        <v>8419.7000000000007</v>
      </c>
      <c r="J292" s="202">
        <v>0</v>
      </c>
      <c r="K292" s="202">
        <v>9355.1</v>
      </c>
      <c r="L292" s="202">
        <f t="shared" si="1"/>
        <v>8419.7000000000007</v>
      </c>
    </row>
    <row r="293" spans="1:12" ht="9.9" customHeight="1" x14ac:dyDescent="0.25">
      <c r="A293" s="64" t="s">
        <v>828</v>
      </c>
      <c r="B293" s="205" t="s">
        <v>372</v>
      </c>
      <c r="C293" s="206"/>
      <c r="D293" s="206"/>
      <c r="E293" s="206"/>
      <c r="F293" s="206"/>
      <c r="G293" s="65" t="s">
        <v>829</v>
      </c>
      <c r="H293" s="207">
        <v>633.4</v>
      </c>
      <c r="I293" s="207">
        <v>740</v>
      </c>
      <c r="J293" s="207">
        <v>0</v>
      </c>
      <c r="K293" s="207">
        <v>1373.4</v>
      </c>
      <c r="L293" s="207">
        <f t="shared" si="1"/>
        <v>740</v>
      </c>
    </row>
    <row r="294" spans="1:12" ht="9.9" customHeight="1" x14ac:dyDescent="0.25">
      <c r="A294" s="64" t="s">
        <v>830</v>
      </c>
      <c r="B294" s="205" t="s">
        <v>372</v>
      </c>
      <c r="C294" s="206"/>
      <c r="D294" s="206"/>
      <c r="E294" s="206"/>
      <c r="F294" s="206"/>
      <c r="G294" s="65" t="s">
        <v>831</v>
      </c>
      <c r="H294" s="207">
        <v>302</v>
      </c>
      <c r="I294" s="207">
        <v>7679.7</v>
      </c>
      <c r="J294" s="207">
        <v>0</v>
      </c>
      <c r="K294" s="207">
        <v>7981.7</v>
      </c>
      <c r="L294" s="207">
        <f t="shared" si="1"/>
        <v>7679.7</v>
      </c>
    </row>
    <row r="295" spans="1:12" ht="9.9" customHeight="1" x14ac:dyDescent="0.25">
      <c r="A295" s="67" t="s">
        <v>372</v>
      </c>
      <c r="B295" s="205" t="s">
        <v>372</v>
      </c>
      <c r="C295" s="206"/>
      <c r="D295" s="206"/>
      <c r="E295" s="206"/>
      <c r="F295" s="206"/>
      <c r="G295" s="68" t="s">
        <v>372</v>
      </c>
      <c r="H295" s="145"/>
      <c r="I295" s="145"/>
      <c r="J295" s="145"/>
      <c r="K295" s="145"/>
      <c r="L295" s="145">
        <f t="shared" si="1"/>
        <v>0</v>
      </c>
    </row>
    <row r="296" spans="1:12" ht="9.9" customHeight="1" x14ac:dyDescent="0.25">
      <c r="A296" s="57" t="s">
        <v>832</v>
      </c>
      <c r="B296" s="205" t="s">
        <v>372</v>
      </c>
      <c r="C296" s="206"/>
      <c r="D296" s="206"/>
      <c r="E296" s="206"/>
      <c r="F296" s="177" t="s">
        <v>833</v>
      </c>
      <c r="G296" s="59"/>
      <c r="H296" s="202">
        <v>71.599999999999994</v>
      </c>
      <c r="I296" s="202">
        <v>0</v>
      </c>
      <c r="J296" s="202">
        <v>0</v>
      </c>
      <c r="K296" s="202">
        <v>71.599999999999994</v>
      </c>
      <c r="L296" s="202">
        <f t="shared" si="1"/>
        <v>0</v>
      </c>
    </row>
    <row r="297" spans="1:12" ht="9.9" customHeight="1" x14ac:dyDescent="0.25">
      <c r="A297" s="64" t="s">
        <v>838</v>
      </c>
      <c r="B297" s="205" t="s">
        <v>372</v>
      </c>
      <c r="C297" s="206"/>
      <c r="D297" s="206"/>
      <c r="E297" s="206"/>
      <c r="F297" s="206"/>
      <c r="G297" s="65" t="s">
        <v>839</v>
      </c>
      <c r="H297" s="207">
        <v>71.599999999999994</v>
      </c>
      <c r="I297" s="207">
        <v>0</v>
      </c>
      <c r="J297" s="207">
        <v>0</v>
      </c>
      <c r="K297" s="207">
        <v>71.599999999999994</v>
      </c>
      <c r="L297" s="207">
        <f t="shared" si="1"/>
        <v>0</v>
      </c>
    </row>
    <row r="298" spans="1:12" ht="9.9" customHeight="1" x14ac:dyDescent="0.25">
      <c r="A298" s="67" t="s">
        <v>372</v>
      </c>
      <c r="B298" s="205" t="s">
        <v>372</v>
      </c>
      <c r="C298" s="206"/>
      <c r="D298" s="206"/>
      <c r="E298" s="206"/>
      <c r="F298" s="206"/>
      <c r="G298" s="68" t="s">
        <v>372</v>
      </c>
      <c r="H298" s="145"/>
      <c r="I298" s="145"/>
      <c r="J298" s="145"/>
      <c r="K298" s="145"/>
      <c r="L298" s="145">
        <f t="shared" si="1"/>
        <v>0</v>
      </c>
    </row>
    <row r="299" spans="1:12" ht="9.9" customHeight="1" x14ac:dyDescent="0.25">
      <c r="A299" s="57" t="s">
        <v>840</v>
      </c>
      <c r="B299" s="205" t="s">
        <v>372</v>
      </c>
      <c r="C299" s="206"/>
      <c r="D299" s="206"/>
      <c r="E299" s="206"/>
      <c r="F299" s="177" t="s">
        <v>841</v>
      </c>
      <c r="G299" s="59"/>
      <c r="H299" s="202">
        <v>75916.63</v>
      </c>
      <c r="I299" s="202">
        <v>13964.02</v>
      </c>
      <c r="J299" s="202">
        <v>0</v>
      </c>
      <c r="K299" s="202">
        <v>89880.65</v>
      </c>
      <c r="L299" s="202">
        <f t="shared" si="1"/>
        <v>13964.02</v>
      </c>
    </row>
    <row r="300" spans="1:12" ht="9.9" customHeight="1" x14ac:dyDescent="0.25">
      <c r="A300" s="64" t="s">
        <v>842</v>
      </c>
      <c r="B300" s="205" t="s">
        <v>372</v>
      </c>
      <c r="C300" s="206"/>
      <c r="D300" s="206"/>
      <c r="E300" s="206"/>
      <c r="F300" s="206"/>
      <c r="G300" s="65" t="s">
        <v>843</v>
      </c>
      <c r="H300" s="207">
        <v>32875.82</v>
      </c>
      <c r="I300" s="207">
        <v>9613.49</v>
      </c>
      <c r="J300" s="207">
        <v>0</v>
      </c>
      <c r="K300" s="207">
        <v>42489.31</v>
      </c>
      <c r="L300" s="207">
        <f t="shared" si="1"/>
        <v>9613.49</v>
      </c>
    </row>
    <row r="301" spans="1:12" ht="9.9" customHeight="1" x14ac:dyDescent="0.25">
      <c r="A301" s="64" t="s">
        <v>844</v>
      </c>
      <c r="B301" s="205" t="s">
        <v>372</v>
      </c>
      <c r="C301" s="206"/>
      <c r="D301" s="206"/>
      <c r="E301" s="206"/>
      <c r="F301" s="206"/>
      <c r="G301" s="65" t="s">
        <v>845</v>
      </c>
      <c r="H301" s="207">
        <v>21911.67</v>
      </c>
      <c r="I301" s="207">
        <v>1870.03</v>
      </c>
      <c r="J301" s="207">
        <v>0</v>
      </c>
      <c r="K301" s="207">
        <v>23781.7</v>
      </c>
      <c r="L301" s="207">
        <f t="shared" si="1"/>
        <v>1870.03</v>
      </c>
    </row>
    <row r="302" spans="1:12" ht="9.9" customHeight="1" x14ac:dyDescent="0.25">
      <c r="A302" s="64" t="s">
        <v>846</v>
      </c>
      <c r="B302" s="205" t="s">
        <v>372</v>
      </c>
      <c r="C302" s="206"/>
      <c r="D302" s="206"/>
      <c r="E302" s="206"/>
      <c r="F302" s="206"/>
      <c r="G302" s="65" t="s">
        <v>847</v>
      </c>
      <c r="H302" s="207">
        <v>6714.9</v>
      </c>
      <c r="I302" s="207">
        <v>0</v>
      </c>
      <c r="J302" s="207">
        <v>0</v>
      </c>
      <c r="K302" s="207">
        <v>6714.9</v>
      </c>
      <c r="L302" s="207">
        <f t="shared" si="1"/>
        <v>0</v>
      </c>
    </row>
    <row r="303" spans="1:12" ht="9.9" customHeight="1" x14ac:dyDescent="0.25">
      <c r="A303" s="64" t="s">
        <v>848</v>
      </c>
      <c r="B303" s="205" t="s">
        <v>372</v>
      </c>
      <c r="C303" s="206"/>
      <c r="D303" s="206"/>
      <c r="E303" s="206"/>
      <c r="F303" s="206"/>
      <c r="G303" s="65" t="s">
        <v>849</v>
      </c>
      <c r="H303" s="207">
        <v>1058.2</v>
      </c>
      <c r="I303" s="207">
        <v>183</v>
      </c>
      <c r="J303" s="207">
        <v>0</v>
      </c>
      <c r="K303" s="207">
        <v>1241.2</v>
      </c>
      <c r="L303" s="207">
        <f t="shared" si="1"/>
        <v>183</v>
      </c>
    </row>
    <row r="304" spans="1:12" ht="9.9" customHeight="1" x14ac:dyDescent="0.25">
      <c r="A304" s="64" t="s">
        <v>850</v>
      </c>
      <c r="B304" s="205" t="s">
        <v>372</v>
      </c>
      <c r="C304" s="206"/>
      <c r="D304" s="206"/>
      <c r="E304" s="206"/>
      <c r="F304" s="206"/>
      <c r="G304" s="65" t="s">
        <v>851</v>
      </c>
      <c r="H304" s="207">
        <v>10157.950000000001</v>
      </c>
      <c r="I304" s="207">
        <v>2297.5</v>
      </c>
      <c r="J304" s="207">
        <v>0</v>
      </c>
      <c r="K304" s="207">
        <v>12455.45</v>
      </c>
      <c r="L304" s="207">
        <f t="shared" si="1"/>
        <v>2297.5</v>
      </c>
    </row>
    <row r="305" spans="1:12" ht="9.9" customHeight="1" x14ac:dyDescent="0.25">
      <c r="A305" s="64" t="s">
        <v>852</v>
      </c>
      <c r="B305" s="205" t="s">
        <v>372</v>
      </c>
      <c r="C305" s="206"/>
      <c r="D305" s="206"/>
      <c r="E305" s="206"/>
      <c r="F305" s="206"/>
      <c r="G305" s="65" t="s">
        <v>805</v>
      </c>
      <c r="H305" s="207">
        <v>3198.09</v>
      </c>
      <c r="I305" s="207">
        <v>0</v>
      </c>
      <c r="J305" s="207">
        <v>0</v>
      </c>
      <c r="K305" s="207">
        <v>3198.09</v>
      </c>
      <c r="L305" s="207">
        <f t="shared" si="1"/>
        <v>0</v>
      </c>
    </row>
    <row r="306" spans="1:12" ht="9.9" customHeight="1" x14ac:dyDescent="0.25">
      <c r="A306" s="67" t="s">
        <v>372</v>
      </c>
      <c r="B306" s="205" t="s">
        <v>372</v>
      </c>
      <c r="C306" s="206"/>
      <c r="D306" s="206"/>
      <c r="E306" s="206"/>
      <c r="F306" s="206"/>
      <c r="G306" s="68" t="s">
        <v>372</v>
      </c>
      <c r="H306" s="145"/>
      <c r="I306" s="145"/>
      <c r="J306" s="145"/>
      <c r="K306" s="145"/>
      <c r="L306" s="145">
        <f t="shared" si="1"/>
        <v>0</v>
      </c>
    </row>
    <row r="307" spans="1:12" ht="9.9" customHeight="1" x14ac:dyDescent="0.25">
      <c r="A307" s="57" t="s">
        <v>853</v>
      </c>
      <c r="B307" s="205" t="s">
        <v>372</v>
      </c>
      <c r="C307" s="206"/>
      <c r="D307" s="206"/>
      <c r="E307" s="206"/>
      <c r="F307" s="177" t="s">
        <v>854</v>
      </c>
      <c r="G307" s="59"/>
      <c r="H307" s="202">
        <v>52448.75</v>
      </c>
      <c r="I307" s="202">
        <v>6593.12</v>
      </c>
      <c r="J307" s="202">
        <v>0</v>
      </c>
      <c r="K307" s="202">
        <v>59041.87</v>
      </c>
      <c r="L307" s="202">
        <f t="shared" si="1"/>
        <v>6593.12</v>
      </c>
    </row>
    <row r="308" spans="1:12" ht="9.9" customHeight="1" x14ac:dyDescent="0.25">
      <c r="A308" s="64" t="s">
        <v>855</v>
      </c>
      <c r="B308" s="205" t="s">
        <v>372</v>
      </c>
      <c r="C308" s="206"/>
      <c r="D308" s="206"/>
      <c r="E308" s="206"/>
      <c r="F308" s="206"/>
      <c r="G308" s="65" t="s">
        <v>643</v>
      </c>
      <c r="H308" s="207">
        <v>12180.62</v>
      </c>
      <c r="I308" s="207">
        <v>2437.58</v>
      </c>
      <c r="J308" s="207">
        <v>0</v>
      </c>
      <c r="K308" s="207">
        <v>14618.2</v>
      </c>
      <c r="L308" s="207">
        <f t="shared" si="1"/>
        <v>2437.58</v>
      </c>
    </row>
    <row r="309" spans="1:12" ht="9.9" customHeight="1" x14ac:dyDescent="0.25">
      <c r="A309" s="64" t="s">
        <v>856</v>
      </c>
      <c r="B309" s="205" t="s">
        <v>372</v>
      </c>
      <c r="C309" s="206"/>
      <c r="D309" s="206"/>
      <c r="E309" s="206"/>
      <c r="F309" s="206"/>
      <c r="G309" s="65" t="s">
        <v>857</v>
      </c>
      <c r="H309" s="207">
        <v>367.16</v>
      </c>
      <c r="I309" s="207">
        <v>0</v>
      </c>
      <c r="J309" s="207">
        <v>0</v>
      </c>
      <c r="K309" s="207">
        <v>367.16</v>
      </c>
      <c r="L309" s="207">
        <f t="shared" si="1"/>
        <v>0</v>
      </c>
    </row>
    <row r="310" spans="1:12" ht="9.9" customHeight="1" x14ac:dyDescent="0.25">
      <c r="A310" s="64" t="s">
        <v>858</v>
      </c>
      <c r="B310" s="205" t="s">
        <v>372</v>
      </c>
      <c r="C310" s="206"/>
      <c r="D310" s="206"/>
      <c r="E310" s="206"/>
      <c r="F310" s="206"/>
      <c r="G310" s="65" t="s">
        <v>859</v>
      </c>
      <c r="H310" s="207">
        <v>10849.56</v>
      </c>
      <c r="I310" s="207">
        <v>1372.44</v>
      </c>
      <c r="J310" s="207">
        <v>0</v>
      </c>
      <c r="K310" s="207">
        <v>12222</v>
      </c>
      <c r="L310" s="207">
        <f t="shared" si="1"/>
        <v>1372.44</v>
      </c>
    </row>
    <row r="311" spans="1:12" ht="9.9" customHeight="1" x14ac:dyDescent="0.25">
      <c r="A311" s="64" t="s">
        <v>860</v>
      </c>
      <c r="B311" s="205" t="s">
        <v>372</v>
      </c>
      <c r="C311" s="206"/>
      <c r="D311" s="206"/>
      <c r="E311" s="206"/>
      <c r="F311" s="206"/>
      <c r="G311" s="65" t="s">
        <v>861</v>
      </c>
      <c r="H311" s="207">
        <v>25836.05</v>
      </c>
      <c r="I311" s="207">
        <v>1854.97</v>
      </c>
      <c r="J311" s="207">
        <v>0</v>
      </c>
      <c r="K311" s="207">
        <v>27691.02</v>
      </c>
      <c r="L311" s="207">
        <f t="shared" si="1"/>
        <v>1854.97</v>
      </c>
    </row>
    <row r="312" spans="1:12" ht="9.9" customHeight="1" x14ac:dyDescent="0.25">
      <c r="A312" s="64" t="s">
        <v>862</v>
      </c>
      <c r="B312" s="205" t="s">
        <v>372</v>
      </c>
      <c r="C312" s="206"/>
      <c r="D312" s="206"/>
      <c r="E312" s="206"/>
      <c r="F312" s="206"/>
      <c r="G312" s="65" t="s">
        <v>863</v>
      </c>
      <c r="H312" s="207">
        <v>3160.04</v>
      </c>
      <c r="I312" s="207">
        <v>928.13</v>
      </c>
      <c r="J312" s="207">
        <v>0</v>
      </c>
      <c r="K312" s="207">
        <v>4088.17</v>
      </c>
      <c r="L312" s="207">
        <f t="shared" si="1"/>
        <v>928.13</v>
      </c>
    </row>
    <row r="313" spans="1:12" ht="9.9" customHeight="1" x14ac:dyDescent="0.25">
      <c r="A313" s="64" t="s">
        <v>864</v>
      </c>
      <c r="B313" s="205" t="s">
        <v>372</v>
      </c>
      <c r="C313" s="206"/>
      <c r="D313" s="206"/>
      <c r="E313" s="206"/>
      <c r="F313" s="206"/>
      <c r="G313" s="65" t="s">
        <v>865</v>
      </c>
      <c r="H313" s="207">
        <v>55.32</v>
      </c>
      <c r="I313" s="207">
        <v>0</v>
      </c>
      <c r="J313" s="207">
        <v>0</v>
      </c>
      <c r="K313" s="207">
        <v>55.32</v>
      </c>
      <c r="L313" s="207">
        <f t="shared" si="1"/>
        <v>0</v>
      </c>
    </row>
    <row r="314" spans="1:12" ht="9.9" customHeight="1" x14ac:dyDescent="0.25">
      <c r="A314" s="67" t="s">
        <v>372</v>
      </c>
      <c r="B314" s="205" t="s">
        <v>372</v>
      </c>
      <c r="C314" s="206"/>
      <c r="D314" s="206"/>
      <c r="E314" s="206"/>
      <c r="F314" s="206"/>
      <c r="G314" s="68" t="s">
        <v>372</v>
      </c>
      <c r="H314" s="145"/>
      <c r="I314" s="145"/>
      <c r="J314" s="145"/>
      <c r="K314" s="145"/>
      <c r="L314" s="145">
        <f t="shared" si="1"/>
        <v>0</v>
      </c>
    </row>
    <row r="315" spans="1:12" ht="9.9" customHeight="1" x14ac:dyDescent="0.25">
      <c r="A315" s="57" t="s">
        <v>866</v>
      </c>
      <c r="B315" s="205" t="s">
        <v>372</v>
      </c>
      <c r="C315" s="206"/>
      <c r="D315" s="206"/>
      <c r="E315" s="206"/>
      <c r="F315" s="177" t="s">
        <v>867</v>
      </c>
      <c r="G315" s="59"/>
      <c r="H315" s="202">
        <v>40933.31</v>
      </c>
      <c r="I315" s="202">
        <v>11262.36</v>
      </c>
      <c r="J315" s="202">
        <v>0</v>
      </c>
      <c r="K315" s="202">
        <v>52195.67</v>
      </c>
      <c r="L315" s="202">
        <f t="shared" si="1"/>
        <v>11262.36</v>
      </c>
    </row>
    <row r="316" spans="1:12" ht="9.9" customHeight="1" x14ac:dyDescent="0.25">
      <c r="A316" s="64" t="s">
        <v>868</v>
      </c>
      <c r="B316" s="205" t="s">
        <v>372</v>
      </c>
      <c r="C316" s="206"/>
      <c r="D316" s="206"/>
      <c r="E316" s="206"/>
      <c r="F316" s="206"/>
      <c r="G316" s="65" t="s">
        <v>869</v>
      </c>
      <c r="H316" s="207">
        <v>275.81</v>
      </c>
      <c r="I316" s="207">
        <v>0</v>
      </c>
      <c r="J316" s="207">
        <v>0</v>
      </c>
      <c r="K316" s="207">
        <v>275.81</v>
      </c>
      <c r="L316" s="207">
        <f t="shared" si="1"/>
        <v>0</v>
      </c>
    </row>
    <row r="317" spans="1:12" ht="9.9" customHeight="1" x14ac:dyDescent="0.25">
      <c r="A317" s="64" t="s">
        <v>870</v>
      </c>
      <c r="B317" s="205" t="s">
        <v>372</v>
      </c>
      <c r="C317" s="206"/>
      <c r="D317" s="206"/>
      <c r="E317" s="206"/>
      <c r="F317" s="206"/>
      <c r="G317" s="65" t="s">
        <v>871</v>
      </c>
      <c r="H317" s="207">
        <v>2806.46</v>
      </c>
      <c r="I317" s="207">
        <v>27</v>
      </c>
      <c r="J317" s="207">
        <v>0</v>
      </c>
      <c r="K317" s="207">
        <v>2833.46</v>
      </c>
      <c r="L317" s="207">
        <f t="shared" si="1"/>
        <v>27</v>
      </c>
    </row>
    <row r="318" spans="1:12" ht="9.9" customHeight="1" x14ac:dyDescent="0.25">
      <c r="A318" s="64" t="s">
        <v>872</v>
      </c>
      <c r="B318" s="205" t="s">
        <v>372</v>
      </c>
      <c r="C318" s="206"/>
      <c r="D318" s="206"/>
      <c r="E318" s="206"/>
      <c r="F318" s="206"/>
      <c r="G318" s="65" t="s">
        <v>873</v>
      </c>
      <c r="H318" s="207">
        <v>2147.54</v>
      </c>
      <c r="I318" s="207">
        <v>471.8</v>
      </c>
      <c r="J318" s="207">
        <v>0</v>
      </c>
      <c r="K318" s="207">
        <v>2619.34</v>
      </c>
      <c r="L318" s="207">
        <f t="shared" si="1"/>
        <v>471.8</v>
      </c>
    </row>
    <row r="319" spans="1:12" ht="9.9" customHeight="1" x14ac:dyDescent="0.25">
      <c r="A319" s="64" t="s">
        <v>874</v>
      </c>
      <c r="B319" s="205" t="s">
        <v>372</v>
      </c>
      <c r="C319" s="206"/>
      <c r="D319" s="206"/>
      <c r="E319" s="206"/>
      <c r="F319" s="206"/>
      <c r="G319" s="65" t="s">
        <v>875</v>
      </c>
      <c r="H319" s="207">
        <v>2349.2600000000002</v>
      </c>
      <c r="I319" s="207">
        <v>1282.5</v>
      </c>
      <c r="J319" s="207">
        <v>0</v>
      </c>
      <c r="K319" s="207">
        <v>3631.76</v>
      </c>
      <c r="L319" s="207">
        <f t="shared" si="1"/>
        <v>1282.5</v>
      </c>
    </row>
    <row r="320" spans="1:12" ht="9.9" customHeight="1" x14ac:dyDescent="0.25">
      <c r="A320" s="64" t="s">
        <v>876</v>
      </c>
      <c r="B320" s="205" t="s">
        <v>372</v>
      </c>
      <c r="C320" s="206"/>
      <c r="D320" s="206"/>
      <c r="E320" s="206"/>
      <c r="F320" s="206"/>
      <c r="G320" s="65" t="s">
        <v>877</v>
      </c>
      <c r="H320" s="207">
        <v>443</v>
      </c>
      <c r="I320" s="207">
        <v>0</v>
      </c>
      <c r="J320" s="207">
        <v>0</v>
      </c>
      <c r="K320" s="207">
        <v>443</v>
      </c>
      <c r="L320" s="207">
        <f t="shared" si="1"/>
        <v>0</v>
      </c>
    </row>
    <row r="321" spans="1:12" ht="9.9" customHeight="1" x14ac:dyDescent="0.25">
      <c r="A321" s="64" t="s">
        <v>880</v>
      </c>
      <c r="B321" s="205" t="s">
        <v>372</v>
      </c>
      <c r="C321" s="206"/>
      <c r="D321" s="206"/>
      <c r="E321" s="206"/>
      <c r="F321" s="206"/>
      <c r="G321" s="65" t="s">
        <v>881</v>
      </c>
      <c r="H321" s="207">
        <v>46.8</v>
      </c>
      <c r="I321" s="207">
        <v>0</v>
      </c>
      <c r="J321" s="207">
        <v>0</v>
      </c>
      <c r="K321" s="207">
        <v>46.8</v>
      </c>
      <c r="L321" s="207">
        <f t="shared" si="1"/>
        <v>0</v>
      </c>
    </row>
    <row r="322" spans="1:12" ht="9.9" customHeight="1" x14ac:dyDescent="0.25">
      <c r="A322" s="64" t="s">
        <v>882</v>
      </c>
      <c r="B322" s="205" t="s">
        <v>372</v>
      </c>
      <c r="C322" s="206"/>
      <c r="D322" s="206"/>
      <c r="E322" s="206"/>
      <c r="F322" s="206"/>
      <c r="G322" s="65" t="s">
        <v>883</v>
      </c>
      <c r="H322" s="207">
        <v>2220.4299999999998</v>
      </c>
      <c r="I322" s="207">
        <v>0</v>
      </c>
      <c r="J322" s="207">
        <v>0</v>
      </c>
      <c r="K322" s="207">
        <v>2220.4299999999998</v>
      </c>
      <c r="L322" s="207">
        <f t="shared" si="1"/>
        <v>0</v>
      </c>
    </row>
    <row r="323" spans="1:12" ht="9.9" customHeight="1" x14ac:dyDescent="0.25">
      <c r="A323" s="64" t="s">
        <v>884</v>
      </c>
      <c r="B323" s="205" t="s">
        <v>372</v>
      </c>
      <c r="C323" s="206"/>
      <c r="D323" s="206"/>
      <c r="E323" s="206"/>
      <c r="F323" s="206"/>
      <c r="G323" s="65" t="s">
        <v>885</v>
      </c>
      <c r="H323" s="207">
        <v>181.9</v>
      </c>
      <c r="I323" s="207">
        <v>0</v>
      </c>
      <c r="J323" s="207">
        <v>0</v>
      </c>
      <c r="K323" s="207">
        <v>181.9</v>
      </c>
      <c r="L323" s="207">
        <f t="shared" si="1"/>
        <v>0</v>
      </c>
    </row>
    <row r="324" spans="1:12" ht="9.9" customHeight="1" x14ac:dyDescent="0.25">
      <c r="A324" s="64" t="s">
        <v>886</v>
      </c>
      <c r="B324" s="205" t="s">
        <v>372</v>
      </c>
      <c r="C324" s="206"/>
      <c r="D324" s="206"/>
      <c r="E324" s="206"/>
      <c r="F324" s="206"/>
      <c r="G324" s="65" t="s">
        <v>887</v>
      </c>
      <c r="H324" s="207">
        <v>4768.32</v>
      </c>
      <c r="I324" s="207">
        <v>0</v>
      </c>
      <c r="J324" s="207">
        <v>0</v>
      </c>
      <c r="K324" s="207">
        <v>4768.32</v>
      </c>
      <c r="L324" s="207">
        <f t="shared" si="1"/>
        <v>0</v>
      </c>
    </row>
    <row r="325" spans="1:12" ht="9.9" customHeight="1" x14ac:dyDescent="0.25">
      <c r="A325" s="64" t="s">
        <v>888</v>
      </c>
      <c r="B325" s="205" t="s">
        <v>372</v>
      </c>
      <c r="C325" s="206"/>
      <c r="D325" s="206"/>
      <c r="E325" s="206"/>
      <c r="F325" s="206"/>
      <c r="G325" s="65" t="s">
        <v>889</v>
      </c>
      <c r="H325" s="207">
        <v>3896.03</v>
      </c>
      <c r="I325" s="207">
        <v>149.96</v>
      </c>
      <c r="J325" s="207">
        <v>0</v>
      </c>
      <c r="K325" s="207">
        <v>4045.99</v>
      </c>
      <c r="L325" s="207">
        <f t="shared" si="1"/>
        <v>149.96</v>
      </c>
    </row>
    <row r="326" spans="1:12" ht="9.9" customHeight="1" x14ac:dyDescent="0.25">
      <c r="A326" s="64" t="s">
        <v>890</v>
      </c>
      <c r="B326" s="205" t="s">
        <v>372</v>
      </c>
      <c r="C326" s="206"/>
      <c r="D326" s="206"/>
      <c r="E326" s="206"/>
      <c r="F326" s="206"/>
      <c r="G326" s="65" t="s">
        <v>891</v>
      </c>
      <c r="H326" s="207">
        <v>0</v>
      </c>
      <c r="I326" s="207">
        <v>1570.02</v>
      </c>
      <c r="J326" s="207">
        <v>0</v>
      </c>
      <c r="K326" s="207">
        <v>1570.02</v>
      </c>
      <c r="L326" s="207">
        <f t="shared" si="1"/>
        <v>1570.02</v>
      </c>
    </row>
    <row r="327" spans="1:12" ht="9.9" customHeight="1" x14ac:dyDescent="0.25">
      <c r="A327" s="64" t="s">
        <v>892</v>
      </c>
      <c r="B327" s="205" t="s">
        <v>372</v>
      </c>
      <c r="C327" s="206"/>
      <c r="D327" s="206"/>
      <c r="E327" s="206"/>
      <c r="F327" s="206"/>
      <c r="G327" s="65" t="s">
        <v>893</v>
      </c>
      <c r="H327" s="207">
        <v>1851.62</v>
      </c>
      <c r="I327" s="207">
        <v>226.36</v>
      </c>
      <c r="J327" s="207">
        <v>0</v>
      </c>
      <c r="K327" s="207">
        <v>2077.98</v>
      </c>
      <c r="L327" s="207">
        <f t="shared" si="1"/>
        <v>226.36</v>
      </c>
    </row>
    <row r="328" spans="1:12" ht="9.9" customHeight="1" x14ac:dyDescent="0.25">
      <c r="A328" s="64" t="s">
        <v>894</v>
      </c>
      <c r="B328" s="205" t="s">
        <v>372</v>
      </c>
      <c r="C328" s="206"/>
      <c r="D328" s="206"/>
      <c r="E328" s="206"/>
      <c r="F328" s="206"/>
      <c r="G328" s="65" t="s">
        <v>895</v>
      </c>
      <c r="H328" s="207">
        <v>6727.95</v>
      </c>
      <c r="I328" s="207">
        <v>367.74</v>
      </c>
      <c r="J328" s="207">
        <v>0</v>
      </c>
      <c r="K328" s="207">
        <v>7095.69</v>
      </c>
      <c r="L328" s="207">
        <f t="shared" si="1"/>
        <v>367.74</v>
      </c>
    </row>
    <row r="329" spans="1:12" ht="9.9" customHeight="1" x14ac:dyDescent="0.25">
      <c r="A329" s="64" t="s">
        <v>896</v>
      </c>
      <c r="B329" s="205" t="s">
        <v>372</v>
      </c>
      <c r="C329" s="206"/>
      <c r="D329" s="206"/>
      <c r="E329" s="206"/>
      <c r="F329" s="206"/>
      <c r="G329" s="65" t="s">
        <v>897</v>
      </c>
      <c r="H329" s="207">
        <v>13218.19</v>
      </c>
      <c r="I329" s="207">
        <v>7166.98</v>
      </c>
      <c r="J329" s="207">
        <v>0</v>
      </c>
      <c r="K329" s="207">
        <v>20385.169999999998</v>
      </c>
      <c r="L329" s="207">
        <f t="shared" si="1"/>
        <v>7166.98</v>
      </c>
    </row>
    <row r="330" spans="1:12" ht="9.9" customHeight="1" x14ac:dyDescent="0.25">
      <c r="A330" s="67" t="s">
        <v>372</v>
      </c>
      <c r="B330" s="205" t="s">
        <v>372</v>
      </c>
      <c r="C330" s="206"/>
      <c r="D330" s="206"/>
      <c r="E330" s="206"/>
      <c r="F330" s="206"/>
      <c r="G330" s="68" t="s">
        <v>372</v>
      </c>
      <c r="H330" s="145"/>
      <c r="I330" s="145"/>
      <c r="J330" s="145"/>
      <c r="K330" s="145"/>
      <c r="L330" s="145">
        <f t="shared" si="1"/>
        <v>0</v>
      </c>
    </row>
    <row r="331" spans="1:12" ht="9.9" customHeight="1" x14ac:dyDescent="0.25">
      <c r="A331" s="57" t="s">
        <v>898</v>
      </c>
      <c r="B331" s="205" t="s">
        <v>372</v>
      </c>
      <c r="C331" s="206"/>
      <c r="D331" s="206"/>
      <c r="E331" s="206"/>
      <c r="F331" s="177" t="s">
        <v>899</v>
      </c>
      <c r="G331" s="59"/>
      <c r="H331" s="202">
        <v>2760.8</v>
      </c>
      <c r="I331" s="202">
        <v>95</v>
      </c>
      <c r="J331" s="202">
        <v>0</v>
      </c>
      <c r="K331" s="202">
        <v>2855.8</v>
      </c>
      <c r="L331" s="202">
        <f t="shared" ref="L331:L394" si="2">I331-J331</f>
        <v>95</v>
      </c>
    </row>
    <row r="332" spans="1:12" ht="9.9" customHeight="1" x14ac:dyDescent="0.25">
      <c r="A332" s="64" t="s">
        <v>900</v>
      </c>
      <c r="B332" s="205" t="s">
        <v>372</v>
      </c>
      <c r="C332" s="206"/>
      <c r="D332" s="206"/>
      <c r="E332" s="206"/>
      <c r="F332" s="206"/>
      <c r="G332" s="65" t="s">
        <v>901</v>
      </c>
      <c r="H332" s="207">
        <v>550</v>
      </c>
      <c r="I332" s="207">
        <v>0</v>
      </c>
      <c r="J332" s="207">
        <v>0</v>
      </c>
      <c r="K332" s="207">
        <v>550</v>
      </c>
      <c r="L332" s="207">
        <f t="shared" si="2"/>
        <v>0</v>
      </c>
    </row>
    <row r="333" spans="1:12" ht="9.9" customHeight="1" x14ac:dyDescent="0.25">
      <c r="A333" s="64" t="s">
        <v>902</v>
      </c>
      <c r="B333" s="205" t="s">
        <v>372</v>
      </c>
      <c r="C333" s="206"/>
      <c r="D333" s="206"/>
      <c r="E333" s="206"/>
      <c r="F333" s="206"/>
      <c r="G333" s="65" t="s">
        <v>903</v>
      </c>
      <c r="H333" s="207">
        <v>1460.8</v>
      </c>
      <c r="I333" s="207">
        <v>95</v>
      </c>
      <c r="J333" s="207">
        <v>0</v>
      </c>
      <c r="K333" s="207">
        <v>1555.8</v>
      </c>
      <c r="L333" s="207">
        <f t="shared" si="2"/>
        <v>95</v>
      </c>
    </row>
    <row r="334" spans="1:12" ht="9.9" customHeight="1" x14ac:dyDescent="0.25">
      <c r="A334" s="64" t="s">
        <v>904</v>
      </c>
      <c r="B334" s="205" t="s">
        <v>372</v>
      </c>
      <c r="C334" s="206"/>
      <c r="D334" s="206"/>
      <c r="E334" s="206"/>
      <c r="F334" s="206"/>
      <c r="G334" s="65" t="s">
        <v>905</v>
      </c>
      <c r="H334" s="207">
        <v>750</v>
      </c>
      <c r="I334" s="207">
        <v>0</v>
      </c>
      <c r="J334" s="207">
        <v>0</v>
      </c>
      <c r="K334" s="207">
        <v>750</v>
      </c>
      <c r="L334" s="207">
        <f t="shared" si="2"/>
        <v>0</v>
      </c>
    </row>
    <row r="335" spans="1:12" ht="9.9" customHeight="1" x14ac:dyDescent="0.25">
      <c r="A335" s="67" t="s">
        <v>372</v>
      </c>
      <c r="B335" s="205" t="s">
        <v>372</v>
      </c>
      <c r="C335" s="206"/>
      <c r="D335" s="206"/>
      <c r="E335" s="206"/>
      <c r="F335" s="206"/>
      <c r="G335" s="68" t="s">
        <v>372</v>
      </c>
      <c r="H335" s="145"/>
      <c r="I335" s="145"/>
      <c r="J335" s="145"/>
      <c r="K335" s="145"/>
      <c r="L335" s="145">
        <f t="shared" si="2"/>
        <v>0</v>
      </c>
    </row>
    <row r="336" spans="1:12" ht="9.9" customHeight="1" x14ac:dyDescent="0.25">
      <c r="A336" s="57" t="s">
        <v>906</v>
      </c>
      <c r="B336" s="204" t="s">
        <v>372</v>
      </c>
      <c r="C336" s="177" t="s">
        <v>907</v>
      </c>
      <c r="D336" s="178"/>
      <c r="E336" s="178"/>
      <c r="F336" s="178"/>
      <c r="G336" s="59"/>
      <c r="H336" s="202">
        <v>343489.35</v>
      </c>
      <c r="I336" s="202">
        <v>29378.959999999999</v>
      </c>
      <c r="J336" s="202">
        <v>0</v>
      </c>
      <c r="K336" s="202">
        <v>372868.31</v>
      </c>
      <c r="L336" s="202">
        <f t="shared" si="2"/>
        <v>29378.959999999999</v>
      </c>
    </row>
    <row r="337" spans="1:12" ht="9.9" customHeight="1" x14ac:dyDescent="0.25">
      <c r="A337" s="57" t="s">
        <v>908</v>
      </c>
      <c r="B337" s="205" t="s">
        <v>372</v>
      </c>
      <c r="C337" s="206"/>
      <c r="D337" s="177" t="s">
        <v>907</v>
      </c>
      <c r="E337" s="178"/>
      <c r="F337" s="178"/>
      <c r="G337" s="59"/>
      <c r="H337" s="202">
        <v>343489.35</v>
      </c>
      <c r="I337" s="202">
        <v>29378.959999999999</v>
      </c>
      <c r="J337" s="202">
        <v>0</v>
      </c>
      <c r="K337" s="202">
        <v>372868.31</v>
      </c>
      <c r="L337" s="202">
        <f t="shared" si="2"/>
        <v>29378.959999999999</v>
      </c>
    </row>
    <row r="338" spans="1:12" ht="9.9" customHeight="1" x14ac:dyDescent="0.25">
      <c r="A338" s="57" t="s">
        <v>909</v>
      </c>
      <c r="B338" s="205" t="s">
        <v>372</v>
      </c>
      <c r="C338" s="206"/>
      <c r="D338" s="206"/>
      <c r="E338" s="177" t="s">
        <v>907</v>
      </c>
      <c r="F338" s="178"/>
      <c r="G338" s="59"/>
      <c r="H338" s="202">
        <v>343489.35</v>
      </c>
      <c r="I338" s="202">
        <v>29378.959999999999</v>
      </c>
      <c r="J338" s="202">
        <v>0</v>
      </c>
      <c r="K338" s="202">
        <v>372868.31</v>
      </c>
      <c r="L338" s="202">
        <f t="shared" si="2"/>
        <v>29378.959999999999</v>
      </c>
    </row>
    <row r="339" spans="1:12" ht="9.9" customHeight="1" x14ac:dyDescent="0.25">
      <c r="A339" s="57" t="s">
        <v>910</v>
      </c>
      <c r="B339" s="205" t="s">
        <v>372</v>
      </c>
      <c r="C339" s="206"/>
      <c r="D339" s="206"/>
      <c r="E339" s="206"/>
      <c r="F339" s="177" t="s">
        <v>911</v>
      </c>
      <c r="G339" s="59"/>
      <c r="H339" s="202">
        <v>219914.39</v>
      </c>
      <c r="I339" s="202">
        <v>23380.69</v>
      </c>
      <c r="J339" s="202">
        <v>0</v>
      </c>
      <c r="K339" s="202">
        <v>243295.08</v>
      </c>
      <c r="L339" s="202">
        <f t="shared" si="2"/>
        <v>23380.69</v>
      </c>
    </row>
    <row r="340" spans="1:12" ht="18.899999999999999" customHeight="1" x14ac:dyDescent="0.25">
      <c r="A340" s="64" t="s">
        <v>912</v>
      </c>
      <c r="B340" s="205" t="s">
        <v>372</v>
      </c>
      <c r="C340" s="206"/>
      <c r="D340" s="206"/>
      <c r="E340" s="206"/>
      <c r="F340" s="206"/>
      <c r="G340" s="65" t="s">
        <v>913</v>
      </c>
      <c r="H340" s="207">
        <v>94548</v>
      </c>
      <c r="I340" s="207">
        <v>9334.5</v>
      </c>
      <c r="J340" s="207">
        <v>0</v>
      </c>
      <c r="K340" s="207">
        <v>103882.5</v>
      </c>
      <c r="L340" s="207">
        <f t="shared" si="2"/>
        <v>9334.5</v>
      </c>
    </row>
    <row r="341" spans="1:12" ht="9.9" customHeight="1" x14ac:dyDescent="0.25">
      <c r="A341" s="64" t="s">
        <v>914</v>
      </c>
      <c r="B341" s="205" t="s">
        <v>372</v>
      </c>
      <c r="C341" s="206"/>
      <c r="D341" s="206"/>
      <c r="E341" s="206"/>
      <c r="F341" s="206"/>
      <c r="G341" s="65" t="s">
        <v>915</v>
      </c>
      <c r="H341" s="207">
        <v>3000</v>
      </c>
      <c r="I341" s="207">
        <v>0</v>
      </c>
      <c r="J341" s="207">
        <v>0</v>
      </c>
      <c r="K341" s="207">
        <v>3000</v>
      </c>
      <c r="L341" s="207">
        <f t="shared" si="2"/>
        <v>0</v>
      </c>
    </row>
    <row r="342" spans="1:12" ht="9.9" customHeight="1" x14ac:dyDescent="0.25">
      <c r="A342" s="64" t="s">
        <v>916</v>
      </c>
      <c r="B342" s="205" t="s">
        <v>372</v>
      </c>
      <c r="C342" s="206"/>
      <c r="D342" s="206"/>
      <c r="E342" s="206"/>
      <c r="F342" s="206"/>
      <c r="G342" s="65" t="s">
        <v>917</v>
      </c>
      <c r="H342" s="207">
        <v>6445.4</v>
      </c>
      <c r="I342" s="207">
        <v>0</v>
      </c>
      <c r="J342" s="207">
        <v>0</v>
      </c>
      <c r="K342" s="207">
        <v>6445.4</v>
      </c>
      <c r="L342" s="207">
        <f t="shared" si="2"/>
        <v>0</v>
      </c>
    </row>
    <row r="343" spans="1:12" ht="9.9" customHeight="1" x14ac:dyDescent="0.25">
      <c r="A343" s="64" t="s">
        <v>918</v>
      </c>
      <c r="B343" s="205" t="s">
        <v>372</v>
      </c>
      <c r="C343" s="206"/>
      <c r="D343" s="206"/>
      <c r="E343" s="206"/>
      <c r="F343" s="206"/>
      <c r="G343" s="65" t="s">
        <v>919</v>
      </c>
      <c r="H343" s="207">
        <v>28440</v>
      </c>
      <c r="I343" s="207">
        <v>3160</v>
      </c>
      <c r="J343" s="207">
        <v>0</v>
      </c>
      <c r="K343" s="207">
        <v>31600</v>
      </c>
      <c r="L343" s="207">
        <f t="shared" si="2"/>
        <v>3160</v>
      </c>
    </row>
    <row r="344" spans="1:12" ht="9.9" customHeight="1" x14ac:dyDescent="0.25">
      <c r="A344" s="64" t="s">
        <v>920</v>
      </c>
      <c r="B344" s="205" t="s">
        <v>372</v>
      </c>
      <c r="C344" s="206"/>
      <c r="D344" s="206"/>
      <c r="E344" s="206"/>
      <c r="F344" s="206"/>
      <c r="G344" s="65" t="s">
        <v>921</v>
      </c>
      <c r="H344" s="207">
        <v>3667.98</v>
      </c>
      <c r="I344" s="207">
        <v>0</v>
      </c>
      <c r="J344" s="207">
        <v>0</v>
      </c>
      <c r="K344" s="207">
        <v>3667.98</v>
      </c>
      <c r="L344" s="207">
        <f t="shared" si="2"/>
        <v>0</v>
      </c>
    </row>
    <row r="345" spans="1:12" ht="9.9" customHeight="1" x14ac:dyDescent="0.25">
      <c r="A345" s="64" t="s">
        <v>922</v>
      </c>
      <c r="B345" s="205" t="s">
        <v>372</v>
      </c>
      <c r="C345" s="206"/>
      <c r="D345" s="206"/>
      <c r="E345" s="206"/>
      <c r="F345" s="206"/>
      <c r="G345" s="65" t="s">
        <v>923</v>
      </c>
      <c r="H345" s="207">
        <v>23234.54</v>
      </c>
      <c r="I345" s="207">
        <v>2048.54</v>
      </c>
      <c r="J345" s="207">
        <v>0</v>
      </c>
      <c r="K345" s="207">
        <v>25283.08</v>
      </c>
      <c r="L345" s="207">
        <f t="shared" si="2"/>
        <v>2048.54</v>
      </c>
    </row>
    <row r="346" spans="1:12" ht="9.9" customHeight="1" x14ac:dyDescent="0.25">
      <c r="A346" s="64" t="s">
        <v>924</v>
      </c>
      <c r="B346" s="205" t="s">
        <v>372</v>
      </c>
      <c r="C346" s="206"/>
      <c r="D346" s="206"/>
      <c r="E346" s="206"/>
      <c r="F346" s="206"/>
      <c r="G346" s="65" t="s">
        <v>925</v>
      </c>
      <c r="H346" s="207">
        <v>1070</v>
      </c>
      <c r="I346" s="207">
        <v>0</v>
      </c>
      <c r="J346" s="207">
        <v>0</v>
      </c>
      <c r="K346" s="207">
        <v>1070</v>
      </c>
      <c r="L346" s="207">
        <f t="shared" si="2"/>
        <v>0</v>
      </c>
    </row>
    <row r="347" spans="1:12" ht="9.9" customHeight="1" x14ac:dyDescent="0.25">
      <c r="A347" s="64" t="s">
        <v>926</v>
      </c>
      <c r="B347" s="205" t="s">
        <v>372</v>
      </c>
      <c r="C347" s="206"/>
      <c r="D347" s="206"/>
      <c r="E347" s="206"/>
      <c r="F347" s="206"/>
      <c r="G347" s="65" t="s">
        <v>927</v>
      </c>
      <c r="H347" s="207">
        <v>31240.45</v>
      </c>
      <c r="I347" s="207">
        <v>1098.6500000000001</v>
      </c>
      <c r="J347" s="207">
        <v>0</v>
      </c>
      <c r="K347" s="207">
        <v>32339.1</v>
      </c>
      <c r="L347" s="207">
        <f t="shared" si="2"/>
        <v>1098.6500000000001</v>
      </c>
    </row>
    <row r="348" spans="1:12" ht="9.9" customHeight="1" x14ac:dyDescent="0.25">
      <c r="A348" s="64" t="s">
        <v>928</v>
      </c>
      <c r="B348" s="205" t="s">
        <v>372</v>
      </c>
      <c r="C348" s="206"/>
      <c r="D348" s="206"/>
      <c r="E348" s="206"/>
      <c r="F348" s="206"/>
      <c r="G348" s="65" t="s">
        <v>929</v>
      </c>
      <c r="H348" s="207">
        <v>0</v>
      </c>
      <c r="I348" s="207">
        <v>3539</v>
      </c>
      <c r="J348" s="207">
        <v>0</v>
      </c>
      <c r="K348" s="207">
        <v>3539</v>
      </c>
      <c r="L348" s="207">
        <f t="shared" si="2"/>
        <v>3539</v>
      </c>
    </row>
    <row r="349" spans="1:12" ht="9.9" customHeight="1" x14ac:dyDescent="0.25">
      <c r="A349" s="64" t="s">
        <v>930</v>
      </c>
      <c r="B349" s="205" t="s">
        <v>372</v>
      </c>
      <c r="C349" s="206"/>
      <c r="D349" s="206"/>
      <c r="E349" s="206"/>
      <c r="F349" s="206"/>
      <c r="G349" s="65" t="s">
        <v>931</v>
      </c>
      <c r="H349" s="207">
        <v>28000</v>
      </c>
      <c r="I349" s="207">
        <v>4200</v>
      </c>
      <c r="J349" s="207">
        <v>0</v>
      </c>
      <c r="K349" s="207">
        <v>32200</v>
      </c>
      <c r="L349" s="207">
        <f t="shared" si="2"/>
        <v>4200</v>
      </c>
    </row>
    <row r="350" spans="1:12" ht="9.9" customHeight="1" x14ac:dyDescent="0.25">
      <c r="A350" s="64" t="s">
        <v>932</v>
      </c>
      <c r="B350" s="205" t="s">
        <v>372</v>
      </c>
      <c r="C350" s="206"/>
      <c r="D350" s="206"/>
      <c r="E350" s="206"/>
      <c r="F350" s="206"/>
      <c r="G350" s="65" t="s">
        <v>933</v>
      </c>
      <c r="H350" s="207">
        <v>268.02</v>
      </c>
      <c r="I350" s="207">
        <v>0</v>
      </c>
      <c r="J350" s="207">
        <v>0</v>
      </c>
      <c r="K350" s="207">
        <v>268.02</v>
      </c>
      <c r="L350" s="207">
        <f t="shared" si="2"/>
        <v>0</v>
      </c>
    </row>
    <row r="351" spans="1:12" ht="9.9" customHeight="1" x14ac:dyDescent="0.25">
      <c r="A351" s="67" t="s">
        <v>372</v>
      </c>
      <c r="B351" s="205" t="s">
        <v>372</v>
      </c>
      <c r="C351" s="206"/>
      <c r="D351" s="206"/>
      <c r="E351" s="206"/>
      <c r="F351" s="206"/>
      <c r="G351" s="68" t="s">
        <v>372</v>
      </c>
      <c r="H351" s="145"/>
      <c r="I351" s="145"/>
      <c r="J351" s="145"/>
      <c r="K351" s="145"/>
      <c r="L351" s="145">
        <f t="shared" si="2"/>
        <v>0</v>
      </c>
    </row>
    <row r="352" spans="1:12" ht="9.9" customHeight="1" x14ac:dyDescent="0.25">
      <c r="A352" s="57" t="s">
        <v>934</v>
      </c>
      <c r="B352" s="205" t="s">
        <v>372</v>
      </c>
      <c r="C352" s="206"/>
      <c r="D352" s="206"/>
      <c r="E352" s="206"/>
      <c r="F352" s="177" t="s">
        <v>935</v>
      </c>
      <c r="G352" s="59"/>
      <c r="H352" s="202">
        <v>42185.65</v>
      </c>
      <c r="I352" s="202">
        <v>2050</v>
      </c>
      <c r="J352" s="202">
        <v>0</v>
      </c>
      <c r="K352" s="202">
        <v>44235.65</v>
      </c>
      <c r="L352" s="202">
        <f t="shared" si="2"/>
        <v>2050</v>
      </c>
    </row>
    <row r="353" spans="1:12" ht="18.899999999999999" customHeight="1" x14ac:dyDescent="0.25">
      <c r="A353" s="64" t="s">
        <v>936</v>
      </c>
      <c r="B353" s="205" t="s">
        <v>372</v>
      </c>
      <c r="C353" s="206"/>
      <c r="D353" s="206"/>
      <c r="E353" s="206"/>
      <c r="F353" s="206"/>
      <c r="G353" s="65" t="s">
        <v>937</v>
      </c>
      <c r="H353" s="207">
        <v>685</v>
      </c>
      <c r="I353" s="207">
        <v>0</v>
      </c>
      <c r="J353" s="207">
        <v>0</v>
      </c>
      <c r="K353" s="207">
        <v>685</v>
      </c>
      <c r="L353" s="207">
        <f t="shared" si="2"/>
        <v>0</v>
      </c>
    </row>
    <row r="354" spans="1:12" ht="9.9" customHeight="1" x14ac:dyDescent="0.25">
      <c r="A354" s="64" t="s">
        <v>938</v>
      </c>
      <c r="B354" s="205" t="s">
        <v>372</v>
      </c>
      <c r="C354" s="206"/>
      <c r="D354" s="206"/>
      <c r="E354" s="206"/>
      <c r="F354" s="206"/>
      <c r="G354" s="65" t="s">
        <v>939</v>
      </c>
      <c r="H354" s="207">
        <v>41500.65</v>
      </c>
      <c r="I354" s="207">
        <v>2050</v>
      </c>
      <c r="J354" s="207">
        <v>0</v>
      </c>
      <c r="K354" s="207">
        <v>43550.65</v>
      </c>
      <c r="L354" s="207">
        <f t="shared" si="2"/>
        <v>2050</v>
      </c>
    </row>
    <row r="355" spans="1:12" ht="9.9" customHeight="1" x14ac:dyDescent="0.25">
      <c r="A355" s="67" t="s">
        <v>372</v>
      </c>
      <c r="B355" s="205" t="s">
        <v>372</v>
      </c>
      <c r="C355" s="206"/>
      <c r="D355" s="206"/>
      <c r="E355" s="206"/>
      <c r="F355" s="206"/>
      <c r="G355" s="68" t="s">
        <v>372</v>
      </c>
      <c r="H355" s="145"/>
      <c r="I355" s="145"/>
      <c r="J355" s="145"/>
      <c r="K355" s="145"/>
      <c r="L355" s="145">
        <f t="shared" si="2"/>
        <v>0</v>
      </c>
    </row>
    <row r="356" spans="1:12" ht="9.9" customHeight="1" x14ac:dyDescent="0.25">
      <c r="A356" s="57" t="s">
        <v>940</v>
      </c>
      <c r="B356" s="205" t="s">
        <v>372</v>
      </c>
      <c r="C356" s="206"/>
      <c r="D356" s="206"/>
      <c r="E356" s="206"/>
      <c r="F356" s="177" t="s">
        <v>941</v>
      </c>
      <c r="G356" s="59"/>
      <c r="H356" s="202">
        <v>33909.31</v>
      </c>
      <c r="I356" s="202">
        <v>3833.27</v>
      </c>
      <c r="J356" s="202">
        <v>0</v>
      </c>
      <c r="K356" s="202">
        <v>37742.58</v>
      </c>
      <c r="L356" s="202">
        <f t="shared" si="2"/>
        <v>3833.27</v>
      </c>
    </row>
    <row r="357" spans="1:12" ht="9.9" customHeight="1" x14ac:dyDescent="0.25">
      <c r="A357" s="64" t="s">
        <v>942</v>
      </c>
      <c r="B357" s="205" t="s">
        <v>372</v>
      </c>
      <c r="C357" s="206"/>
      <c r="D357" s="206"/>
      <c r="E357" s="206"/>
      <c r="F357" s="206"/>
      <c r="G357" s="65" t="s">
        <v>943</v>
      </c>
      <c r="H357" s="207">
        <v>33909.31</v>
      </c>
      <c r="I357" s="207">
        <v>3833.27</v>
      </c>
      <c r="J357" s="207">
        <v>0</v>
      </c>
      <c r="K357" s="207">
        <v>37742.58</v>
      </c>
      <c r="L357" s="207">
        <f t="shared" si="2"/>
        <v>3833.27</v>
      </c>
    </row>
    <row r="358" spans="1:12" ht="9.9" customHeight="1" x14ac:dyDescent="0.25">
      <c r="A358" s="67" t="s">
        <v>372</v>
      </c>
      <c r="B358" s="205" t="s">
        <v>372</v>
      </c>
      <c r="C358" s="206"/>
      <c r="D358" s="206"/>
      <c r="E358" s="206"/>
      <c r="F358" s="206"/>
      <c r="G358" s="68" t="s">
        <v>372</v>
      </c>
      <c r="H358" s="145"/>
      <c r="I358" s="145"/>
      <c r="J358" s="145"/>
      <c r="K358" s="145"/>
      <c r="L358" s="145">
        <f t="shared" si="2"/>
        <v>0</v>
      </c>
    </row>
    <row r="359" spans="1:12" ht="9.9" customHeight="1" x14ac:dyDescent="0.25">
      <c r="A359" s="57" t="s">
        <v>944</v>
      </c>
      <c r="B359" s="205" t="s">
        <v>372</v>
      </c>
      <c r="C359" s="206"/>
      <c r="D359" s="206"/>
      <c r="E359" s="206"/>
      <c r="F359" s="177" t="s">
        <v>899</v>
      </c>
      <c r="G359" s="59"/>
      <c r="H359" s="202">
        <v>47480</v>
      </c>
      <c r="I359" s="202">
        <v>115</v>
      </c>
      <c r="J359" s="202">
        <v>0</v>
      </c>
      <c r="K359" s="202">
        <v>47595</v>
      </c>
      <c r="L359" s="202">
        <f t="shared" si="2"/>
        <v>115</v>
      </c>
    </row>
    <row r="360" spans="1:12" ht="9.9" customHeight="1" x14ac:dyDescent="0.25">
      <c r="A360" s="64" t="s">
        <v>945</v>
      </c>
      <c r="B360" s="205" t="s">
        <v>372</v>
      </c>
      <c r="C360" s="206"/>
      <c r="D360" s="206"/>
      <c r="E360" s="206"/>
      <c r="F360" s="206"/>
      <c r="G360" s="65" t="s">
        <v>946</v>
      </c>
      <c r="H360" s="207">
        <v>46000</v>
      </c>
      <c r="I360" s="207">
        <v>0</v>
      </c>
      <c r="J360" s="207">
        <v>0</v>
      </c>
      <c r="K360" s="207">
        <v>46000</v>
      </c>
      <c r="L360" s="207">
        <f t="shared" si="2"/>
        <v>0</v>
      </c>
    </row>
    <row r="361" spans="1:12" ht="9.9" customHeight="1" x14ac:dyDescent="0.25">
      <c r="A361" s="64" t="s">
        <v>947</v>
      </c>
      <c r="B361" s="205" t="s">
        <v>372</v>
      </c>
      <c r="C361" s="206"/>
      <c r="D361" s="206"/>
      <c r="E361" s="206"/>
      <c r="F361" s="206"/>
      <c r="G361" s="65" t="s">
        <v>903</v>
      </c>
      <c r="H361" s="207">
        <v>1480</v>
      </c>
      <c r="I361" s="207">
        <v>115</v>
      </c>
      <c r="J361" s="207">
        <v>0</v>
      </c>
      <c r="K361" s="207">
        <v>1595</v>
      </c>
      <c r="L361" s="207">
        <f t="shared" si="2"/>
        <v>115</v>
      </c>
    </row>
    <row r="362" spans="1:12" ht="9.9" customHeight="1" x14ac:dyDescent="0.25">
      <c r="A362" s="67" t="s">
        <v>372</v>
      </c>
      <c r="B362" s="205" t="s">
        <v>372</v>
      </c>
      <c r="C362" s="206"/>
      <c r="D362" s="206"/>
      <c r="E362" s="206"/>
      <c r="F362" s="206"/>
      <c r="G362" s="68" t="s">
        <v>372</v>
      </c>
      <c r="H362" s="145"/>
      <c r="I362" s="145"/>
      <c r="J362" s="145"/>
      <c r="K362" s="145"/>
      <c r="L362" s="145">
        <f t="shared" si="2"/>
        <v>0</v>
      </c>
    </row>
    <row r="363" spans="1:12" ht="9.9" customHeight="1" x14ac:dyDescent="0.25">
      <c r="A363" s="57" t="s">
        <v>948</v>
      </c>
      <c r="B363" s="204" t="s">
        <v>372</v>
      </c>
      <c r="C363" s="177" t="s">
        <v>949</v>
      </c>
      <c r="D363" s="178"/>
      <c r="E363" s="178"/>
      <c r="F363" s="178"/>
      <c r="G363" s="59"/>
      <c r="H363" s="202">
        <v>48750</v>
      </c>
      <c r="I363" s="202">
        <v>0</v>
      </c>
      <c r="J363" s="202">
        <v>0</v>
      </c>
      <c r="K363" s="202">
        <v>48750</v>
      </c>
      <c r="L363" s="202">
        <f t="shared" si="2"/>
        <v>0</v>
      </c>
    </row>
    <row r="364" spans="1:12" ht="9.9" customHeight="1" x14ac:dyDescent="0.25">
      <c r="A364" s="57" t="s">
        <v>950</v>
      </c>
      <c r="B364" s="205" t="s">
        <v>372</v>
      </c>
      <c r="C364" s="206"/>
      <c r="D364" s="177" t="s">
        <v>949</v>
      </c>
      <c r="E364" s="178"/>
      <c r="F364" s="178"/>
      <c r="G364" s="59"/>
      <c r="H364" s="202">
        <v>48750</v>
      </c>
      <c r="I364" s="202">
        <v>0</v>
      </c>
      <c r="J364" s="202">
        <v>0</v>
      </c>
      <c r="K364" s="202">
        <v>48750</v>
      </c>
      <c r="L364" s="202">
        <f t="shared" si="2"/>
        <v>0</v>
      </c>
    </row>
    <row r="365" spans="1:12" ht="9.9" customHeight="1" x14ac:dyDescent="0.25">
      <c r="A365" s="57" t="s">
        <v>951</v>
      </c>
      <c r="B365" s="205" t="s">
        <v>372</v>
      </c>
      <c r="C365" s="206"/>
      <c r="D365" s="206"/>
      <c r="E365" s="177" t="s">
        <v>949</v>
      </c>
      <c r="F365" s="178"/>
      <c r="G365" s="59"/>
      <c r="H365" s="202">
        <v>48750</v>
      </c>
      <c r="I365" s="202">
        <v>0</v>
      </c>
      <c r="J365" s="202">
        <v>0</v>
      </c>
      <c r="K365" s="202">
        <v>48750</v>
      </c>
      <c r="L365" s="202">
        <f t="shared" si="2"/>
        <v>0</v>
      </c>
    </row>
    <row r="366" spans="1:12" ht="9.9" customHeight="1" x14ac:dyDescent="0.25">
      <c r="A366" s="57" t="s">
        <v>952</v>
      </c>
      <c r="B366" s="205" t="s">
        <v>372</v>
      </c>
      <c r="C366" s="206"/>
      <c r="D366" s="206"/>
      <c r="E366" s="206"/>
      <c r="F366" s="177" t="s">
        <v>953</v>
      </c>
      <c r="G366" s="59"/>
      <c r="H366" s="202">
        <v>48750</v>
      </c>
      <c r="I366" s="202">
        <v>0</v>
      </c>
      <c r="J366" s="202">
        <v>0</v>
      </c>
      <c r="K366" s="202">
        <v>48750</v>
      </c>
      <c r="L366" s="202">
        <f t="shared" si="2"/>
        <v>0</v>
      </c>
    </row>
    <row r="367" spans="1:12" ht="9.9" customHeight="1" x14ac:dyDescent="0.25">
      <c r="A367" s="64" t="s">
        <v>954</v>
      </c>
      <c r="B367" s="205" t="s">
        <v>372</v>
      </c>
      <c r="C367" s="206"/>
      <c r="D367" s="206"/>
      <c r="E367" s="206"/>
      <c r="F367" s="206"/>
      <c r="G367" s="65" t="s">
        <v>955</v>
      </c>
      <c r="H367" s="207">
        <v>48750</v>
      </c>
      <c r="I367" s="207">
        <v>0</v>
      </c>
      <c r="J367" s="207">
        <v>0</v>
      </c>
      <c r="K367" s="207">
        <v>48750</v>
      </c>
      <c r="L367" s="207">
        <f t="shared" si="2"/>
        <v>0</v>
      </c>
    </row>
    <row r="368" spans="1:12" ht="9.9" customHeight="1" x14ac:dyDescent="0.25">
      <c r="A368" s="67" t="s">
        <v>372</v>
      </c>
      <c r="B368" s="205" t="s">
        <v>372</v>
      </c>
      <c r="C368" s="206"/>
      <c r="D368" s="206"/>
      <c r="E368" s="206"/>
      <c r="F368" s="206"/>
      <c r="G368" s="68" t="s">
        <v>372</v>
      </c>
      <c r="H368" s="145"/>
      <c r="I368" s="145"/>
      <c r="J368" s="145"/>
      <c r="K368" s="145"/>
      <c r="L368" s="145">
        <f t="shared" si="2"/>
        <v>0</v>
      </c>
    </row>
    <row r="369" spans="1:12" ht="9.9" customHeight="1" x14ac:dyDescent="0.25">
      <c r="A369" s="57" t="s">
        <v>956</v>
      </c>
      <c r="B369" s="204" t="s">
        <v>372</v>
      </c>
      <c r="C369" s="177" t="s">
        <v>957</v>
      </c>
      <c r="D369" s="178"/>
      <c r="E369" s="178"/>
      <c r="F369" s="178"/>
      <c r="G369" s="59"/>
      <c r="H369" s="202">
        <v>247206.31</v>
      </c>
      <c r="I369" s="202">
        <v>36848.06</v>
      </c>
      <c r="J369" s="202">
        <v>0</v>
      </c>
      <c r="K369" s="202">
        <v>284054.37</v>
      </c>
      <c r="L369" s="202">
        <f t="shared" si="2"/>
        <v>36848.06</v>
      </c>
    </row>
    <row r="370" spans="1:12" ht="9.9" customHeight="1" x14ac:dyDescent="0.25">
      <c r="A370" s="57" t="s">
        <v>958</v>
      </c>
      <c r="B370" s="205" t="s">
        <v>372</v>
      </c>
      <c r="C370" s="206"/>
      <c r="D370" s="177" t="s">
        <v>957</v>
      </c>
      <c r="E370" s="178"/>
      <c r="F370" s="178"/>
      <c r="G370" s="59"/>
      <c r="H370" s="202">
        <v>247206.31</v>
      </c>
      <c r="I370" s="202">
        <v>36848.06</v>
      </c>
      <c r="J370" s="202">
        <v>0</v>
      </c>
      <c r="K370" s="202">
        <v>284054.37</v>
      </c>
      <c r="L370" s="202">
        <f t="shared" si="2"/>
        <v>36848.06</v>
      </c>
    </row>
    <row r="371" spans="1:12" ht="9.9" customHeight="1" x14ac:dyDescent="0.25">
      <c r="A371" s="57" t="s">
        <v>959</v>
      </c>
      <c r="B371" s="205" t="s">
        <v>372</v>
      </c>
      <c r="C371" s="206"/>
      <c r="D371" s="206"/>
      <c r="E371" s="177" t="s">
        <v>957</v>
      </c>
      <c r="F371" s="178"/>
      <c r="G371" s="59"/>
      <c r="H371" s="202">
        <v>247206.31</v>
      </c>
      <c r="I371" s="202">
        <v>36848.06</v>
      </c>
      <c r="J371" s="202">
        <v>0</v>
      </c>
      <c r="K371" s="202">
        <v>284054.37</v>
      </c>
      <c r="L371" s="202">
        <f t="shared" si="2"/>
        <v>36848.06</v>
      </c>
    </row>
    <row r="372" spans="1:12" ht="9.9" customHeight="1" x14ac:dyDescent="0.25">
      <c r="A372" s="57" t="s">
        <v>960</v>
      </c>
      <c r="B372" s="205" t="s">
        <v>372</v>
      </c>
      <c r="C372" s="206"/>
      <c r="D372" s="206"/>
      <c r="E372" s="206"/>
      <c r="F372" s="177" t="s">
        <v>953</v>
      </c>
      <c r="G372" s="59"/>
      <c r="H372" s="202">
        <v>26142.95</v>
      </c>
      <c r="I372" s="202">
        <v>4830</v>
      </c>
      <c r="J372" s="202">
        <v>0</v>
      </c>
      <c r="K372" s="202">
        <v>30972.95</v>
      </c>
      <c r="L372" s="202">
        <f t="shared" si="2"/>
        <v>4830</v>
      </c>
    </row>
    <row r="373" spans="1:12" ht="9.9" customHeight="1" x14ac:dyDescent="0.25">
      <c r="A373" s="64" t="s">
        <v>961</v>
      </c>
      <c r="B373" s="205" t="s">
        <v>372</v>
      </c>
      <c r="C373" s="206"/>
      <c r="D373" s="206"/>
      <c r="E373" s="206"/>
      <c r="F373" s="206"/>
      <c r="G373" s="65" t="s">
        <v>897</v>
      </c>
      <c r="H373" s="207">
        <v>982.94</v>
      </c>
      <c r="I373" s="207">
        <v>430</v>
      </c>
      <c r="J373" s="207">
        <v>0</v>
      </c>
      <c r="K373" s="207">
        <v>1412.94</v>
      </c>
      <c r="L373" s="207">
        <f t="shared" si="2"/>
        <v>430</v>
      </c>
    </row>
    <row r="374" spans="1:12" ht="9.9" customHeight="1" x14ac:dyDescent="0.25">
      <c r="A374" s="64" t="s">
        <v>962</v>
      </c>
      <c r="B374" s="205" t="s">
        <v>372</v>
      </c>
      <c r="C374" s="206"/>
      <c r="D374" s="206"/>
      <c r="E374" s="206"/>
      <c r="F374" s="206"/>
      <c r="G374" s="65" t="s">
        <v>963</v>
      </c>
      <c r="H374" s="207">
        <v>25160.01</v>
      </c>
      <c r="I374" s="207">
        <v>4400</v>
      </c>
      <c r="J374" s="207">
        <v>0</v>
      </c>
      <c r="K374" s="207">
        <v>29560.01</v>
      </c>
      <c r="L374" s="207">
        <f t="shared" si="2"/>
        <v>4400</v>
      </c>
    </row>
    <row r="375" spans="1:12" ht="9.9" customHeight="1" x14ac:dyDescent="0.25">
      <c r="A375" s="67" t="s">
        <v>372</v>
      </c>
      <c r="B375" s="205" t="s">
        <v>372</v>
      </c>
      <c r="C375" s="206"/>
      <c r="D375" s="206"/>
      <c r="E375" s="206"/>
      <c r="F375" s="206"/>
      <c r="G375" s="68" t="s">
        <v>372</v>
      </c>
      <c r="H375" s="145"/>
      <c r="I375" s="145"/>
      <c r="J375" s="145"/>
      <c r="K375" s="145"/>
      <c r="L375" s="145">
        <f t="shared" si="2"/>
        <v>0</v>
      </c>
    </row>
    <row r="376" spans="1:12" ht="9.9" customHeight="1" x14ac:dyDescent="0.25">
      <c r="A376" s="57" t="s">
        <v>964</v>
      </c>
      <c r="B376" s="205" t="s">
        <v>372</v>
      </c>
      <c r="C376" s="206"/>
      <c r="D376" s="206"/>
      <c r="E376" s="206"/>
      <c r="F376" s="177" t="s">
        <v>965</v>
      </c>
      <c r="G376" s="59"/>
      <c r="H376" s="202">
        <v>221063.36</v>
      </c>
      <c r="I376" s="202">
        <v>32018.06</v>
      </c>
      <c r="J376" s="202">
        <v>0</v>
      </c>
      <c r="K376" s="202">
        <v>253081.42</v>
      </c>
      <c r="L376" s="202">
        <f t="shared" si="2"/>
        <v>32018.06</v>
      </c>
    </row>
    <row r="377" spans="1:12" ht="9.9" customHeight="1" x14ac:dyDescent="0.25">
      <c r="A377" s="64" t="s">
        <v>966</v>
      </c>
      <c r="B377" s="205" t="s">
        <v>372</v>
      </c>
      <c r="C377" s="206"/>
      <c r="D377" s="206"/>
      <c r="E377" s="206"/>
      <c r="F377" s="206"/>
      <c r="G377" s="65" t="s">
        <v>967</v>
      </c>
      <c r="H377" s="207">
        <v>210651.58</v>
      </c>
      <c r="I377" s="207">
        <v>22955.68</v>
      </c>
      <c r="J377" s="207">
        <v>0</v>
      </c>
      <c r="K377" s="207">
        <v>233607.26</v>
      </c>
      <c r="L377" s="207">
        <f t="shared" si="2"/>
        <v>22955.68</v>
      </c>
    </row>
    <row r="378" spans="1:12" ht="9.9" customHeight="1" x14ac:dyDescent="0.25">
      <c r="A378" s="64" t="s">
        <v>968</v>
      </c>
      <c r="B378" s="205" t="s">
        <v>372</v>
      </c>
      <c r="C378" s="206"/>
      <c r="D378" s="206"/>
      <c r="E378" s="206"/>
      <c r="F378" s="206"/>
      <c r="G378" s="65" t="s">
        <v>969</v>
      </c>
      <c r="H378" s="207">
        <v>10411.780000000001</v>
      </c>
      <c r="I378" s="207">
        <v>9062.3799999999992</v>
      </c>
      <c r="J378" s="207">
        <v>0</v>
      </c>
      <c r="K378" s="207">
        <v>19474.16</v>
      </c>
      <c r="L378" s="207">
        <f t="shared" si="2"/>
        <v>9062.3799999999992</v>
      </c>
    </row>
    <row r="379" spans="1:12" ht="9.9" customHeight="1" x14ac:dyDescent="0.25">
      <c r="A379" s="67" t="s">
        <v>372</v>
      </c>
      <c r="B379" s="205" t="s">
        <v>372</v>
      </c>
      <c r="C379" s="206"/>
      <c r="D379" s="206"/>
      <c r="E379" s="206"/>
      <c r="F379" s="206"/>
      <c r="G379" s="68" t="s">
        <v>372</v>
      </c>
      <c r="H379" s="145"/>
      <c r="I379" s="145"/>
      <c r="J379" s="145"/>
      <c r="K379" s="145"/>
      <c r="L379" s="145">
        <f t="shared" si="2"/>
        <v>0</v>
      </c>
    </row>
    <row r="380" spans="1:12" ht="9.9" customHeight="1" x14ac:dyDescent="0.25">
      <c r="A380" s="57" t="s">
        <v>970</v>
      </c>
      <c r="B380" s="204" t="s">
        <v>372</v>
      </c>
      <c r="C380" s="177" t="s">
        <v>971</v>
      </c>
      <c r="D380" s="178"/>
      <c r="E380" s="178"/>
      <c r="F380" s="178"/>
      <c r="G380" s="59"/>
      <c r="H380" s="202">
        <v>480</v>
      </c>
      <c r="I380" s="202">
        <v>850</v>
      </c>
      <c r="J380" s="202">
        <v>0</v>
      </c>
      <c r="K380" s="202">
        <v>1330</v>
      </c>
      <c r="L380" s="202">
        <f t="shared" si="2"/>
        <v>850</v>
      </c>
    </row>
    <row r="381" spans="1:12" ht="9.9" customHeight="1" x14ac:dyDescent="0.25">
      <c r="A381" s="57" t="s">
        <v>972</v>
      </c>
      <c r="B381" s="205" t="s">
        <v>372</v>
      </c>
      <c r="C381" s="206"/>
      <c r="D381" s="177" t="s">
        <v>973</v>
      </c>
      <c r="E381" s="178"/>
      <c r="F381" s="178"/>
      <c r="G381" s="59"/>
      <c r="H381" s="202">
        <v>480</v>
      </c>
      <c r="I381" s="202">
        <v>850</v>
      </c>
      <c r="J381" s="202">
        <v>0</v>
      </c>
      <c r="K381" s="202">
        <v>1330</v>
      </c>
      <c r="L381" s="202">
        <f t="shared" si="2"/>
        <v>850</v>
      </c>
    </row>
    <row r="382" spans="1:12" ht="9.9" customHeight="1" x14ac:dyDescent="0.25">
      <c r="A382" s="57" t="s">
        <v>974</v>
      </c>
      <c r="B382" s="205" t="s">
        <v>372</v>
      </c>
      <c r="C382" s="206"/>
      <c r="D382" s="206"/>
      <c r="E382" s="177" t="s">
        <v>973</v>
      </c>
      <c r="F382" s="178"/>
      <c r="G382" s="59"/>
      <c r="H382" s="202">
        <v>480</v>
      </c>
      <c r="I382" s="202">
        <v>850</v>
      </c>
      <c r="J382" s="202">
        <v>0</v>
      </c>
      <c r="K382" s="202">
        <v>1330</v>
      </c>
      <c r="L382" s="202">
        <f t="shared" si="2"/>
        <v>850</v>
      </c>
    </row>
    <row r="383" spans="1:12" ht="9.9" customHeight="1" x14ac:dyDescent="0.25">
      <c r="A383" s="57" t="s">
        <v>975</v>
      </c>
      <c r="B383" s="205" t="s">
        <v>372</v>
      </c>
      <c r="C383" s="206"/>
      <c r="D383" s="206"/>
      <c r="E383" s="206"/>
      <c r="F383" s="177" t="s">
        <v>976</v>
      </c>
      <c r="G383" s="59"/>
      <c r="H383" s="202">
        <v>480</v>
      </c>
      <c r="I383" s="202">
        <v>850</v>
      </c>
      <c r="J383" s="202">
        <v>0</v>
      </c>
      <c r="K383" s="202">
        <v>1330</v>
      </c>
      <c r="L383" s="202">
        <f t="shared" si="2"/>
        <v>850</v>
      </c>
    </row>
    <row r="384" spans="1:12" ht="18.899999999999999" customHeight="1" x14ac:dyDescent="0.25">
      <c r="A384" s="64" t="s">
        <v>977</v>
      </c>
      <c r="B384" s="205" t="s">
        <v>372</v>
      </c>
      <c r="C384" s="206"/>
      <c r="D384" s="206"/>
      <c r="E384" s="206"/>
      <c r="F384" s="206"/>
      <c r="G384" s="65" t="s">
        <v>978</v>
      </c>
      <c r="H384" s="207">
        <v>480</v>
      </c>
      <c r="I384" s="207">
        <v>850</v>
      </c>
      <c r="J384" s="207">
        <v>0</v>
      </c>
      <c r="K384" s="207">
        <v>1330</v>
      </c>
      <c r="L384" s="207">
        <f t="shared" si="2"/>
        <v>850</v>
      </c>
    </row>
    <row r="385" spans="1:12" ht="9.9" customHeight="1" x14ac:dyDescent="0.25">
      <c r="A385" s="67" t="s">
        <v>372</v>
      </c>
      <c r="B385" s="205" t="s">
        <v>372</v>
      </c>
      <c r="C385" s="206"/>
      <c r="D385" s="206"/>
      <c r="E385" s="206"/>
      <c r="F385" s="206"/>
      <c r="G385" s="68" t="s">
        <v>372</v>
      </c>
      <c r="H385" s="145"/>
      <c r="I385" s="145"/>
      <c r="J385" s="145"/>
      <c r="K385" s="145"/>
      <c r="L385" s="145">
        <f t="shared" si="2"/>
        <v>0</v>
      </c>
    </row>
    <row r="386" spans="1:12" ht="9.9" customHeight="1" x14ac:dyDescent="0.25">
      <c r="A386" s="57" t="s">
        <v>979</v>
      </c>
      <c r="B386" s="204" t="s">
        <v>372</v>
      </c>
      <c r="C386" s="177" t="s">
        <v>980</v>
      </c>
      <c r="D386" s="178"/>
      <c r="E386" s="178"/>
      <c r="F386" s="178"/>
      <c r="G386" s="59"/>
      <c r="H386" s="202">
        <v>32721</v>
      </c>
      <c r="I386" s="202">
        <v>4487</v>
      </c>
      <c r="J386" s="202">
        <v>0</v>
      </c>
      <c r="K386" s="202">
        <v>37208</v>
      </c>
      <c r="L386" s="202">
        <f t="shared" si="2"/>
        <v>4487</v>
      </c>
    </row>
    <row r="387" spans="1:12" ht="9.9" customHeight="1" x14ac:dyDescent="0.25">
      <c r="A387" s="57" t="s">
        <v>981</v>
      </c>
      <c r="B387" s="205" t="s">
        <v>372</v>
      </c>
      <c r="C387" s="206"/>
      <c r="D387" s="177" t="s">
        <v>980</v>
      </c>
      <c r="E387" s="178"/>
      <c r="F387" s="178"/>
      <c r="G387" s="59"/>
      <c r="H387" s="202">
        <v>32721</v>
      </c>
      <c r="I387" s="202">
        <v>4487</v>
      </c>
      <c r="J387" s="202">
        <v>0</v>
      </c>
      <c r="K387" s="202">
        <v>37208</v>
      </c>
      <c r="L387" s="202">
        <f t="shared" si="2"/>
        <v>4487</v>
      </c>
    </row>
    <row r="388" spans="1:12" ht="9.9" customHeight="1" x14ac:dyDescent="0.25">
      <c r="A388" s="57" t="s">
        <v>982</v>
      </c>
      <c r="B388" s="205" t="s">
        <v>372</v>
      </c>
      <c r="C388" s="206"/>
      <c r="D388" s="206"/>
      <c r="E388" s="177" t="s">
        <v>980</v>
      </c>
      <c r="F388" s="178"/>
      <c r="G388" s="59"/>
      <c r="H388" s="202">
        <v>32721</v>
      </c>
      <c r="I388" s="202">
        <v>4487</v>
      </c>
      <c r="J388" s="202">
        <v>0</v>
      </c>
      <c r="K388" s="202">
        <v>37208</v>
      </c>
      <c r="L388" s="202">
        <f t="shared" si="2"/>
        <v>4487</v>
      </c>
    </row>
    <row r="389" spans="1:12" ht="9.9" customHeight="1" x14ac:dyDescent="0.25">
      <c r="A389" s="57" t="s">
        <v>983</v>
      </c>
      <c r="B389" s="205" t="s">
        <v>372</v>
      </c>
      <c r="C389" s="206"/>
      <c r="D389" s="206"/>
      <c r="E389" s="206"/>
      <c r="F389" s="177" t="s">
        <v>984</v>
      </c>
      <c r="G389" s="59"/>
      <c r="H389" s="202">
        <v>17051</v>
      </c>
      <c r="I389" s="202">
        <v>4487</v>
      </c>
      <c r="J389" s="202">
        <v>0</v>
      </c>
      <c r="K389" s="202">
        <v>21538</v>
      </c>
      <c r="L389" s="202">
        <f t="shared" si="2"/>
        <v>4487</v>
      </c>
    </row>
    <row r="390" spans="1:12" ht="9.9" customHeight="1" x14ac:dyDescent="0.25">
      <c r="A390" s="64" t="s">
        <v>985</v>
      </c>
      <c r="B390" s="205" t="s">
        <v>372</v>
      </c>
      <c r="C390" s="206"/>
      <c r="D390" s="206"/>
      <c r="E390" s="206"/>
      <c r="F390" s="206"/>
      <c r="G390" s="65" t="s">
        <v>986</v>
      </c>
      <c r="H390" s="207">
        <v>17051</v>
      </c>
      <c r="I390" s="207">
        <v>4487</v>
      </c>
      <c r="J390" s="207">
        <v>0</v>
      </c>
      <c r="K390" s="207">
        <v>21538</v>
      </c>
      <c r="L390" s="207">
        <f t="shared" si="2"/>
        <v>4487</v>
      </c>
    </row>
    <row r="391" spans="1:12" ht="9.9" customHeight="1" x14ac:dyDescent="0.25">
      <c r="A391" s="67" t="s">
        <v>372</v>
      </c>
      <c r="B391" s="205" t="s">
        <v>372</v>
      </c>
      <c r="C391" s="206"/>
      <c r="D391" s="206"/>
      <c r="E391" s="206"/>
      <c r="F391" s="206"/>
      <c r="G391" s="68" t="s">
        <v>372</v>
      </c>
      <c r="H391" s="145"/>
      <c r="I391" s="145"/>
      <c r="J391" s="145"/>
      <c r="K391" s="145"/>
      <c r="L391" s="145">
        <f t="shared" si="2"/>
        <v>0</v>
      </c>
    </row>
    <row r="392" spans="1:12" ht="9.9" customHeight="1" x14ac:dyDescent="0.25">
      <c r="A392" s="57" t="s">
        <v>987</v>
      </c>
      <c r="B392" s="205" t="s">
        <v>372</v>
      </c>
      <c r="C392" s="206"/>
      <c r="D392" s="206"/>
      <c r="E392" s="206"/>
      <c r="F392" s="177" t="s">
        <v>988</v>
      </c>
      <c r="G392" s="59"/>
      <c r="H392" s="202">
        <v>170</v>
      </c>
      <c r="I392" s="202">
        <v>0</v>
      </c>
      <c r="J392" s="202">
        <v>0</v>
      </c>
      <c r="K392" s="202">
        <v>170</v>
      </c>
      <c r="L392" s="202">
        <f t="shared" si="2"/>
        <v>0</v>
      </c>
    </row>
    <row r="393" spans="1:12" ht="9.9" customHeight="1" x14ac:dyDescent="0.25">
      <c r="A393" s="64" t="s">
        <v>989</v>
      </c>
      <c r="B393" s="205" t="s">
        <v>372</v>
      </c>
      <c r="C393" s="206"/>
      <c r="D393" s="206"/>
      <c r="E393" s="206"/>
      <c r="F393" s="206"/>
      <c r="G393" s="65" t="s">
        <v>990</v>
      </c>
      <c r="H393" s="207">
        <v>170</v>
      </c>
      <c r="I393" s="207">
        <v>0</v>
      </c>
      <c r="J393" s="207">
        <v>0</v>
      </c>
      <c r="K393" s="207">
        <v>170</v>
      </c>
      <c r="L393" s="207">
        <f t="shared" si="2"/>
        <v>0</v>
      </c>
    </row>
    <row r="394" spans="1:12" ht="9.9" customHeight="1" x14ac:dyDescent="0.25">
      <c r="A394" s="67" t="s">
        <v>372</v>
      </c>
      <c r="B394" s="205" t="s">
        <v>372</v>
      </c>
      <c r="C394" s="206"/>
      <c r="D394" s="206"/>
      <c r="E394" s="206"/>
      <c r="F394" s="206"/>
      <c r="G394" s="68" t="s">
        <v>372</v>
      </c>
      <c r="H394" s="145"/>
      <c r="I394" s="145"/>
      <c r="J394" s="145"/>
      <c r="K394" s="145"/>
      <c r="L394" s="145">
        <f t="shared" si="2"/>
        <v>0</v>
      </c>
    </row>
    <row r="395" spans="1:12" ht="9.9" customHeight="1" x14ac:dyDescent="0.25">
      <c r="A395" s="57" t="s">
        <v>991</v>
      </c>
      <c r="B395" s="205" t="s">
        <v>372</v>
      </c>
      <c r="C395" s="206"/>
      <c r="D395" s="206"/>
      <c r="E395" s="206"/>
      <c r="F395" s="177" t="s">
        <v>992</v>
      </c>
      <c r="G395" s="59"/>
      <c r="H395" s="202">
        <v>15500</v>
      </c>
      <c r="I395" s="202">
        <v>0</v>
      </c>
      <c r="J395" s="202">
        <v>0</v>
      </c>
      <c r="K395" s="202">
        <v>15500</v>
      </c>
      <c r="L395" s="202">
        <f t="shared" ref="L395:L426" si="3">I395-J395</f>
        <v>0</v>
      </c>
    </row>
    <row r="396" spans="1:12" ht="9.9" customHeight="1" x14ac:dyDescent="0.25">
      <c r="A396" s="64" t="s">
        <v>993</v>
      </c>
      <c r="B396" s="205" t="s">
        <v>372</v>
      </c>
      <c r="C396" s="206"/>
      <c r="D396" s="206"/>
      <c r="E396" s="206"/>
      <c r="F396" s="206"/>
      <c r="G396" s="65" t="s">
        <v>994</v>
      </c>
      <c r="H396" s="207">
        <v>15500</v>
      </c>
      <c r="I396" s="207">
        <v>0</v>
      </c>
      <c r="J396" s="207">
        <v>0</v>
      </c>
      <c r="K396" s="207">
        <v>15500</v>
      </c>
      <c r="L396" s="207">
        <f t="shared" si="3"/>
        <v>0</v>
      </c>
    </row>
    <row r="397" spans="1:12" ht="9.9" customHeight="1" x14ac:dyDescent="0.25">
      <c r="A397" s="67" t="s">
        <v>372</v>
      </c>
      <c r="B397" s="205" t="s">
        <v>372</v>
      </c>
      <c r="C397" s="206"/>
      <c r="D397" s="206"/>
      <c r="E397" s="206"/>
      <c r="F397" s="206"/>
      <c r="G397" s="68" t="s">
        <v>372</v>
      </c>
      <c r="H397" s="145"/>
      <c r="I397" s="145"/>
      <c r="J397" s="145"/>
      <c r="K397" s="145"/>
      <c r="L397" s="145">
        <f t="shared" si="3"/>
        <v>0</v>
      </c>
    </row>
    <row r="398" spans="1:12" ht="9.9" customHeight="1" x14ac:dyDescent="0.25">
      <c r="A398" s="57" t="s">
        <v>995</v>
      </c>
      <c r="B398" s="204" t="s">
        <v>372</v>
      </c>
      <c r="C398" s="177" t="s">
        <v>996</v>
      </c>
      <c r="D398" s="178"/>
      <c r="E398" s="178"/>
      <c r="F398" s="178"/>
      <c r="G398" s="59"/>
      <c r="H398" s="202">
        <v>9620</v>
      </c>
      <c r="I398" s="202">
        <v>88156.01</v>
      </c>
      <c r="J398" s="202">
        <v>0</v>
      </c>
      <c r="K398" s="202">
        <v>97776.01</v>
      </c>
      <c r="L398" s="202">
        <f t="shared" si="3"/>
        <v>88156.01</v>
      </c>
    </row>
    <row r="399" spans="1:12" ht="9.9" customHeight="1" x14ac:dyDescent="0.25">
      <c r="A399" s="57" t="s">
        <v>997</v>
      </c>
      <c r="B399" s="205" t="s">
        <v>372</v>
      </c>
      <c r="C399" s="206"/>
      <c r="D399" s="177" t="s">
        <v>996</v>
      </c>
      <c r="E399" s="178"/>
      <c r="F399" s="178"/>
      <c r="G399" s="59"/>
      <c r="H399" s="202">
        <v>9620</v>
      </c>
      <c r="I399" s="202">
        <v>88156.01</v>
      </c>
      <c r="J399" s="202">
        <v>0</v>
      </c>
      <c r="K399" s="202">
        <v>97776.01</v>
      </c>
      <c r="L399" s="202">
        <f t="shared" si="3"/>
        <v>88156.01</v>
      </c>
    </row>
    <row r="400" spans="1:12" ht="9.9" customHeight="1" x14ac:dyDescent="0.25">
      <c r="A400" s="57" t="s">
        <v>998</v>
      </c>
      <c r="B400" s="205" t="s">
        <v>372</v>
      </c>
      <c r="C400" s="206"/>
      <c r="D400" s="206"/>
      <c r="E400" s="177" t="s">
        <v>996</v>
      </c>
      <c r="F400" s="178"/>
      <c r="G400" s="59"/>
      <c r="H400" s="202">
        <v>9620</v>
      </c>
      <c r="I400" s="202">
        <v>88156.01</v>
      </c>
      <c r="J400" s="202">
        <v>0</v>
      </c>
      <c r="K400" s="202">
        <v>97776.01</v>
      </c>
      <c r="L400" s="202">
        <f t="shared" si="3"/>
        <v>88156.01</v>
      </c>
    </row>
    <row r="401" spans="1:12" ht="9.9" customHeight="1" x14ac:dyDescent="0.25">
      <c r="A401" s="57" t="s">
        <v>999</v>
      </c>
      <c r="B401" s="205" t="s">
        <v>372</v>
      </c>
      <c r="C401" s="206"/>
      <c r="D401" s="206"/>
      <c r="E401" s="206"/>
      <c r="F401" s="177" t="s">
        <v>1000</v>
      </c>
      <c r="G401" s="59"/>
      <c r="H401" s="202">
        <v>4800</v>
      </c>
      <c r="I401" s="202">
        <v>86500</v>
      </c>
      <c r="J401" s="202">
        <v>0</v>
      </c>
      <c r="K401" s="202">
        <v>91300</v>
      </c>
      <c r="L401" s="202">
        <f t="shared" si="3"/>
        <v>86500</v>
      </c>
    </row>
    <row r="402" spans="1:12" ht="9.9" customHeight="1" x14ac:dyDescent="0.25">
      <c r="A402" s="64" t="s">
        <v>1001</v>
      </c>
      <c r="B402" s="205" t="s">
        <v>372</v>
      </c>
      <c r="C402" s="206"/>
      <c r="D402" s="206"/>
      <c r="E402" s="206"/>
      <c r="F402" s="206"/>
      <c r="G402" s="65" t="s">
        <v>1000</v>
      </c>
      <c r="H402" s="207">
        <v>4800</v>
      </c>
      <c r="I402" s="207">
        <v>86500</v>
      </c>
      <c r="J402" s="207">
        <v>0</v>
      </c>
      <c r="K402" s="207">
        <v>91300</v>
      </c>
      <c r="L402" s="207">
        <f t="shared" si="3"/>
        <v>86500</v>
      </c>
    </row>
    <row r="403" spans="1:12" ht="9.9" customHeight="1" x14ac:dyDescent="0.25">
      <c r="A403" s="64"/>
      <c r="B403" s="205"/>
      <c r="C403" s="206"/>
      <c r="D403" s="206"/>
      <c r="E403" s="206"/>
      <c r="F403" s="206"/>
      <c r="G403" s="65"/>
      <c r="H403" s="209"/>
      <c r="I403" s="209"/>
      <c r="J403" s="209"/>
      <c r="K403" s="209"/>
      <c r="L403" s="209">
        <f t="shared" si="3"/>
        <v>0</v>
      </c>
    </row>
    <row r="404" spans="1:12" ht="9.9" customHeight="1" x14ac:dyDescent="0.25">
      <c r="A404" s="57" t="s">
        <v>1002</v>
      </c>
      <c r="B404" s="205" t="s">
        <v>372</v>
      </c>
      <c r="C404" s="206"/>
      <c r="D404" s="206"/>
      <c r="E404" s="206"/>
      <c r="F404" s="177" t="s">
        <v>1003</v>
      </c>
      <c r="G404" s="59"/>
      <c r="H404" s="202">
        <v>4820</v>
      </c>
      <c r="I404" s="202">
        <v>1656.01</v>
      </c>
      <c r="J404" s="202">
        <v>0</v>
      </c>
      <c r="K404" s="202">
        <v>6476.01</v>
      </c>
      <c r="L404" s="202">
        <f t="shared" si="3"/>
        <v>1656.01</v>
      </c>
    </row>
    <row r="405" spans="1:12" ht="9.9" customHeight="1" x14ac:dyDescent="0.25">
      <c r="A405" s="64" t="s">
        <v>1004</v>
      </c>
      <c r="B405" s="205" t="s">
        <v>372</v>
      </c>
      <c r="C405" s="206"/>
      <c r="D405" s="206"/>
      <c r="E405" s="206"/>
      <c r="F405" s="206"/>
      <c r="G405" s="65" t="s">
        <v>1003</v>
      </c>
      <c r="H405" s="207">
        <v>4820</v>
      </c>
      <c r="I405" s="207">
        <v>1656.01</v>
      </c>
      <c r="J405" s="207">
        <v>0</v>
      </c>
      <c r="K405" s="207">
        <v>6476.01</v>
      </c>
      <c r="L405" s="207">
        <f t="shared" si="3"/>
        <v>1656.01</v>
      </c>
    </row>
    <row r="406" spans="1:12" ht="9.9" customHeight="1" x14ac:dyDescent="0.25">
      <c r="A406" s="67" t="s">
        <v>372</v>
      </c>
      <c r="B406" s="205" t="s">
        <v>372</v>
      </c>
      <c r="C406" s="206"/>
      <c r="D406" s="206"/>
      <c r="E406" s="206"/>
      <c r="F406" s="206"/>
      <c r="G406" s="68" t="s">
        <v>372</v>
      </c>
      <c r="H406" s="145"/>
      <c r="I406" s="145"/>
      <c r="J406" s="145"/>
      <c r="K406" s="145"/>
      <c r="L406" s="145">
        <f t="shared" si="3"/>
        <v>0</v>
      </c>
    </row>
    <row r="407" spans="1:12" ht="9.9" customHeight="1" x14ac:dyDescent="0.25">
      <c r="A407" s="57" t="s">
        <v>1005</v>
      </c>
      <c r="B407" s="204" t="s">
        <v>372</v>
      </c>
      <c r="C407" s="177" t="s">
        <v>1006</v>
      </c>
      <c r="D407" s="178"/>
      <c r="E407" s="178"/>
      <c r="F407" s="178"/>
      <c r="G407" s="59"/>
      <c r="H407" s="202">
        <v>1459341.55</v>
      </c>
      <c r="I407" s="202">
        <v>155402.41</v>
      </c>
      <c r="J407" s="202">
        <v>0</v>
      </c>
      <c r="K407" s="202">
        <v>1614743.96</v>
      </c>
      <c r="L407" s="202">
        <f t="shared" si="3"/>
        <v>155402.41</v>
      </c>
    </row>
    <row r="408" spans="1:12" ht="9.9" customHeight="1" x14ac:dyDescent="0.25">
      <c r="A408" s="57" t="s">
        <v>1007</v>
      </c>
      <c r="B408" s="205" t="s">
        <v>372</v>
      </c>
      <c r="C408" s="206"/>
      <c r="D408" s="177" t="s">
        <v>1006</v>
      </c>
      <c r="E408" s="178"/>
      <c r="F408" s="178"/>
      <c r="G408" s="59"/>
      <c r="H408" s="202">
        <v>1459341.55</v>
      </c>
      <c r="I408" s="202">
        <v>155402.41</v>
      </c>
      <c r="J408" s="202">
        <v>0</v>
      </c>
      <c r="K408" s="202">
        <v>1614743.96</v>
      </c>
      <c r="L408" s="202">
        <f t="shared" si="3"/>
        <v>155402.41</v>
      </c>
    </row>
    <row r="409" spans="1:12" ht="9.9" customHeight="1" x14ac:dyDescent="0.25">
      <c r="A409" s="57" t="s">
        <v>1008</v>
      </c>
      <c r="B409" s="205" t="s">
        <v>372</v>
      </c>
      <c r="C409" s="206"/>
      <c r="D409" s="206"/>
      <c r="E409" s="177" t="s">
        <v>1006</v>
      </c>
      <c r="F409" s="178"/>
      <c r="G409" s="59"/>
      <c r="H409" s="202">
        <v>1459341.55</v>
      </c>
      <c r="I409" s="202">
        <v>155402.41</v>
      </c>
      <c r="J409" s="202">
        <v>0</v>
      </c>
      <c r="K409" s="202">
        <v>1614743.96</v>
      </c>
      <c r="L409" s="202">
        <f t="shared" si="3"/>
        <v>155402.41</v>
      </c>
    </row>
    <row r="410" spans="1:12" ht="9.9" customHeight="1" x14ac:dyDescent="0.25">
      <c r="A410" s="57" t="s">
        <v>1009</v>
      </c>
      <c r="B410" s="205" t="s">
        <v>372</v>
      </c>
      <c r="C410" s="206"/>
      <c r="D410" s="206"/>
      <c r="E410" s="206"/>
      <c r="F410" s="177" t="s">
        <v>1006</v>
      </c>
      <c r="G410" s="59"/>
      <c r="H410" s="202">
        <v>1459341.55</v>
      </c>
      <c r="I410" s="202">
        <v>155402.41</v>
      </c>
      <c r="J410" s="202">
        <v>0</v>
      </c>
      <c r="K410" s="202">
        <v>1614743.96</v>
      </c>
      <c r="L410" s="202">
        <f t="shared" si="3"/>
        <v>155402.41</v>
      </c>
    </row>
    <row r="411" spans="1:12" ht="9.9" customHeight="1" x14ac:dyDescent="0.25">
      <c r="A411" s="64" t="s">
        <v>1010</v>
      </c>
      <c r="B411" s="205" t="s">
        <v>372</v>
      </c>
      <c r="C411" s="206"/>
      <c r="D411" s="206"/>
      <c r="E411" s="206"/>
      <c r="F411" s="206"/>
      <c r="G411" s="65" t="s">
        <v>1011</v>
      </c>
      <c r="H411" s="207">
        <v>1456228.16</v>
      </c>
      <c r="I411" s="207">
        <v>155048.88</v>
      </c>
      <c r="J411" s="207">
        <v>0</v>
      </c>
      <c r="K411" s="207">
        <v>1611277.04</v>
      </c>
      <c r="L411" s="207">
        <f t="shared" si="3"/>
        <v>155048.88</v>
      </c>
    </row>
    <row r="412" spans="1:12" ht="9.9" customHeight="1" x14ac:dyDescent="0.25">
      <c r="A412" s="64" t="s">
        <v>1012</v>
      </c>
      <c r="B412" s="205" t="s">
        <v>372</v>
      </c>
      <c r="C412" s="206"/>
      <c r="D412" s="206"/>
      <c r="E412" s="206"/>
      <c r="F412" s="206"/>
      <c r="G412" s="65" t="s">
        <v>1013</v>
      </c>
      <c r="H412" s="207">
        <v>3113.39</v>
      </c>
      <c r="I412" s="207">
        <v>353.53</v>
      </c>
      <c r="J412" s="207">
        <v>0</v>
      </c>
      <c r="K412" s="207">
        <v>3466.92</v>
      </c>
      <c r="L412" s="207">
        <f t="shared" si="3"/>
        <v>353.53</v>
      </c>
    </row>
    <row r="413" spans="1:12" ht="9.9" customHeight="1" x14ac:dyDescent="0.25">
      <c r="A413" s="67" t="s">
        <v>372</v>
      </c>
      <c r="B413" s="205" t="s">
        <v>372</v>
      </c>
      <c r="C413" s="206"/>
      <c r="D413" s="206"/>
      <c r="E413" s="206"/>
      <c r="F413" s="206"/>
      <c r="G413" s="68" t="s">
        <v>372</v>
      </c>
      <c r="H413" s="145"/>
      <c r="I413" s="145"/>
      <c r="J413" s="145"/>
      <c r="K413" s="145"/>
      <c r="L413" s="145">
        <f t="shared" si="3"/>
        <v>0</v>
      </c>
    </row>
    <row r="414" spans="1:12" ht="9.9" customHeight="1" x14ac:dyDescent="0.25">
      <c r="A414" s="57" t="s">
        <v>1014</v>
      </c>
      <c r="B414" s="204" t="s">
        <v>372</v>
      </c>
      <c r="C414" s="177" t="s">
        <v>1015</v>
      </c>
      <c r="D414" s="178"/>
      <c r="E414" s="178"/>
      <c r="F414" s="178"/>
      <c r="G414" s="59"/>
      <c r="H414" s="202">
        <v>56333.51</v>
      </c>
      <c r="I414" s="202">
        <v>309.85000000000002</v>
      </c>
      <c r="J414" s="202">
        <v>0</v>
      </c>
      <c r="K414" s="202">
        <v>56643.360000000001</v>
      </c>
      <c r="L414" s="202">
        <f t="shared" si="3"/>
        <v>309.85000000000002</v>
      </c>
    </row>
    <row r="415" spans="1:12" ht="9.9" customHeight="1" x14ac:dyDescent="0.25">
      <c r="A415" s="57" t="s">
        <v>1016</v>
      </c>
      <c r="B415" s="205" t="s">
        <v>372</v>
      </c>
      <c r="C415" s="206"/>
      <c r="D415" s="177" t="s">
        <v>1015</v>
      </c>
      <c r="E415" s="178"/>
      <c r="F415" s="178"/>
      <c r="G415" s="59"/>
      <c r="H415" s="202">
        <v>56333.51</v>
      </c>
      <c r="I415" s="202">
        <v>309.85000000000002</v>
      </c>
      <c r="J415" s="202">
        <v>0</v>
      </c>
      <c r="K415" s="202">
        <v>56643.360000000001</v>
      </c>
      <c r="L415" s="202">
        <f t="shared" si="3"/>
        <v>309.85000000000002</v>
      </c>
    </row>
    <row r="416" spans="1:12" ht="9.9" customHeight="1" x14ac:dyDescent="0.25">
      <c r="A416" s="57" t="s">
        <v>1017</v>
      </c>
      <c r="B416" s="205" t="s">
        <v>372</v>
      </c>
      <c r="C416" s="206"/>
      <c r="D416" s="206"/>
      <c r="E416" s="177" t="s">
        <v>1015</v>
      </c>
      <c r="F416" s="178"/>
      <c r="G416" s="59"/>
      <c r="H416" s="202">
        <v>56333.51</v>
      </c>
      <c r="I416" s="202">
        <v>309.85000000000002</v>
      </c>
      <c r="J416" s="202">
        <v>0</v>
      </c>
      <c r="K416" s="202">
        <v>56643.360000000001</v>
      </c>
      <c r="L416" s="202">
        <f t="shared" si="3"/>
        <v>309.85000000000002</v>
      </c>
    </row>
    <row r="417" spans="1:12" ht="9.9" customHeight="1" x14ac:dyDescent="0.25">
      <c r="A417" s="57" t="s">
        <v>1018</v>
      </c>
      <c r="B417" s="205" t="s">
        <v>372</v>
      </c>
      <c r="C417" s="206"/>
      <c r="D417" s="206"/>
      <c r="E417" s="206"/>
      <c r="F417" s="177" t="s">
        <v>1015</v>
      </c>
      <c r="G417" s="59"/>
      <c r="H417" s="202">
        <v>56333.51</v>
      </c>
      <c r="I417" s="202">
        <v>309.85000000000002</v>
      </c>
      <c r="J417" s="202">
        <v>0</v>
      </c>
      <c r="K417" s="202">
        <v>56643.360000000001</v>
      </c>
      <c r="L417" s="202">
        <f t="shared" si="3"/>
        <v>309.85000000000002</v>
      </c>
    </row>
    <row r="418" spans="1:12" ht="9.9" customHeight="1" x14ac:dyDescent="0.25">
      <c r="A418" s="64" t="s">
        <v>1019</v>
      </c>
      <c r="B418" s="205" t="s">
        <v>372</v>
      </c>
      <c r="C418" s="206"/>
      <c r="D418" s="206"/>
      <c r="E418" s="206"/>
      <c r="F418" s="206"/>
      <c r="G418" s="65" t="s">
        <v>695</v>
      </c>
      <c r="H418" s="207">
        <v>56333.51</v>
      </c>
      <c r="I418" s="207">
        <v>309.85000000000002</v>
      </c>
      <c r="J418" s="207">
        <v>0</v>
      </c>
      <c r="K418" s="207">
        <v>56643.360000000001</v>
      </c>
      <c r="L418" s="207">
        <f t="shared" si="3"/>
        <v>309.85000000000002</v>
      </c>
    </row>
    <row r="419" spans="1:12" ht="9.9" customHeight="1" x14ac:dyDescent="0.25">
      <c r="A419" s="67" t="s">
        <v>372</v>
      </c>
      <c r="B419" s="205" t="s">
        <v>372</v>
      </c>
      <c r="C419" s="206"/>
      <c r="D419" s="206"/>
      <c r="E419" s="206"/>
      <c r="F419" s="206"/>
      <c r="G419" s="68" t="s">
        <v>372</v>
      </c>
      <c r="H419" s="145"/>
      <c r="I419" s="145"/>
      <c r="J419" s="145"/>
      <c r="K419" s="145"/>
      <c r="L419" s="145">
        <f t="shared" si="3"/>
        <v>0</v>
      </c>
    </row>
    <row r="420" spans="1:12" ht="9.9" customHeight="1" x14ac:dyDescent="0.25">
      <c r="A420" s="57" t="s">
        <v>1026</v>
      </c>
      <c r="B420" s="204" t="s">
        <v>372</v>
      </c>
      <c r="C420" s="177" t="s">
        <v>1027</v>
      </c>
      <c r="D420" s="178"/>
      <c r="E420" s="178"/>
      <c r="F420" s="178"/>
      <c r="G420" s="59"/>
      <c r="H420" s="202">
        <v>2332668.19</v>
      </c>
      <c r="I420" s="202">
        <v>26290.31</v>
      </c>
      <c r="J420" s="202">
        <v>0</v>
      </c>
      <c r="K420" s="202">
        <v>2358958.5</v>
      </c>
      <c r="L420" s="202">
        <f t="shared" si="3"/>
        <v>26290.31</v>
      </c>
    </row>
    <row r="421" spans="1:12" ht="9.9" customHeight="1" x14ac:dyDescent="0.25">
      <c r="A421" s="57" t="s">
        <v>1028</v>
      </c>
      <c r="B421" s="205" t="s">
        <v>372</v>
      </c>
      <c r="C421" s="206"/>
      <c r="D421" s="177" t="s">
        <v>1027</v>
      </c>
      <c r="E421" s="178"/>
      <c r="F421" s="178"/>
      <c r="G421" s="59"/>
      <c r="H421" s="202">
        <v>2332668.19</v>
      </c>
      <c r="I421" s="202">
        <v>26290.31</v>
      </c>
      <c r="J421" s="202">
        <v>0</v>
      </c>
      <c r="K421" s="202">
        <v>2358958.5</v>
      </c>
      <c r="L421" s="202">
        <f t="shared" si="3"/>
        <v>26290.31</v>
      </c>
    </row>
    <row r="422" spans="1:12" ht="9.9" customHeight="1" x14ac:dyDescent="0.25">
      <c r="A422" s="57" t="s">
        <v>1029</v>
      </c>
      <c r="B422" s="205" t="s">
        <v>372</v>
      </c>
      <c r="C422" s="206"/>
      <c r="D422" s="206"/>
      <c r="E422" s="177" t="s">
        <v>1027</v>
      </c>
      <c r="F422" s="178"/>
      <c r="G422" s="59"/>
      <c r="H422" s="202">
        <v>2332668.19</v>
      </c>
      <c r="I422" s="202">
        <v>26290.31</v>
      </c>
      <c r="J422" s="202">
        <v>0</v>
      </c>
      <c r="K422" s="202">
        <v>2358958.5</v>
      </c>
      <c r="L422" s="202">
        <f t="shared" si="3"/>
        <v>26290.31</v>
      </c>
    </row>
    <row r="423" spans="1:12" ht="9.9" customHeight="1" x14ac:dyDescent="0.25">
      <c r="A423" s="57" t="s">
        <v>1030</v>
      </c>
      <c r="B423" s="205" t="s">
        <v>372</v>
      </c>
      <c r="C423" s="206"/>
      <c r="D423" s="206"/>
      <c r="E423" s="206"/>
      <c r="F423" s="177" t="s">
        <v>1027</v>
      </c>
      <c r="G423" s="59"/>
      <c r="H423" s="202">
        <v>2332668.19</v>
      </c>
      <c r="I423" s="202">
        <v>26290.31</v>
      </c>
      <c r="J423" s="202">
        <v>0</v>
      </c>
      <c r="K423" s="202">
        <v>2358958.5</v>
      </c>
      <c r="L423" s="202">
        <f t="shared" si="3"/>
        <v>26290.31</v>
      </c>
    </row>
    <row r="424" spans="1:12" ht="9.9" customHeight="1" x14ac:dyDescent="0.25">
      <c r="A424" s="64" t="s">
        <v>1031</v>
      </c>
      <c r="B424" s="205" t="s">
        <v>372</v>
      </c>
      <c r="C424" s="206"/>
      <c r="D424" s="206"/>
      <c r="E424" s="206"/>
      <c r="F424" s="206"/>
      <c r="G424" s="65" t="s">
        <v>1032</v>
      </c>
      <c r="H424" s="207">
        <v>230268.19</v>
      </c>
      <c r="I424" s="207">
        <v>26290.31</v>
      </c>
      <c r="J424" s="207">
        <v>0</v>
      </c>
      <c r="K424" s="207">
        <v>256558.5</v>
      </c>
      <c r="L424" s="207">
        <f t="shared" si="3"/>
        <v>26290.31</v>
      </c>
    </row>
    <row r="425" spans="1:12" ht="9.9" customHeight="1" x14ac:dyDescent="0.25">
      <c r="A425" s="64" t="s">
        <v>1033</v>
      </c>
      <c r="B425" s="205" t="s">
        <v>372</v>
      </c>
      <c r="C425" s="206"/>
      <c r="D425" s="206"/>
      <c r="E425" s="206"/>
      <c r="F425" s="206"/>
      <c r="G425" s="65" t="s">
        <v>1034</v>
      </c>
      <c r="H425" s="207">
        <v>2102000</v>
      </c>
      <c r="I425" s="207">
        <v>0</v>
      </c>
      <c r="J425" s="207">
        <v>0</v>
      </c>
      <c r="K425" s="207">
        <v>2102000</v>
      </c>
      <c r="L425" s="207">
        <f t="shared" si="3"/>
        <v>0</v>
      </c>
    </row>
    <row r="426" spans="1:12" ht="9.9" customHeight="1" x14ac:dyDescent="0.25">
      <c r="A426" s="64" t="s">
        <v>1035</v>
      </c>
      <c r="B426" s="205" t="s">
        <v>372</v>
      </c>
      <c r="C426" s="206"/>
      <c r="D426" s="206"/>
      <c r="E426" s="206"/>
      <c r="F426" s="206"/>
      <c r="G426" s="65" t="s">
        <v>1036</v>
      </c>
      <c r="H426" s="207">
        <v>400</v>
      </c>
      <c r="I426" s="207">
        <v>0</v>
      </c>
      <c r="J426" s="207">
        <v>0</v>
      </c>
      <c r="K426" s="207">
        <v>400</v>
      </c>
      <c r="L426" s="207">
        <f t="shared" si="3"/>
        <v>0</v>
      </c>
    </row>
    <row r="427" spans="1:12" ht="9.9" customHeight="1" x14ac:dyDescent="0.25">
      <c r="A427" s="57" t="s">
        <v>372</v>
      </c>
      <c r="B427" s="205" t="s">
        <v>372</v>
      </c>
      <c r="C427" s="206"/>
      <c r="D427" s="206"/>
      <c r="E427" s="177" t="s">
        <v>372</v>
      </c>
      <c r="F427" s="178"/>
      <c r="G427" s="59"/>
      <c r="H427" s="59"/>
      <c r="I427" s="59"/>
      <c r="J427" s="59"/>
      <c r="K427" s="59"/>
      <c r="L427" s="59"/>
    </row>
    <row r="428" spans="1:12" ht="9.9" customHeight="1" x14ac:dyDescent="0.25">
      <c r="A428" s="57" t="s">
        <v>1037</v>
      </c>
      <c r="B428" s="177" t="s">
        <v>1038</v>
      </c>
      <c r="C428" s="178"/>
      <c r="D428" s="178"/>
      <c r="E428" s="178"/>
      <c r="F428" s="178"/>
      <c r="G428" s="59"/>
      <c r="H428" s="202">
        <v>10911846.08</v>
      </c>
      <c r="I428" s="202">
        <v>0</v>
      </c>
      <c r="J428" s="202">
        <v>1087767.1000000001</v>
      </c>
      <c r="K428" s="202">
        <v>11999613.18</v>
      </c>
      <c r="L428" s="202">
        <f>J428-I428</f>
        <v>1087767.1000000001</v>
      </c>
    </row>
    <row r="429" spans="1:12" ht="9.9" customHeight="1" x14ac:dyDescent="0.25">
      <c r="A429" s="57" t="s">
        <v>1039</v>
      </c>
      <c r="B429" s="204" t="s">
        <v>372</v>
      </c>
      <c r="C429" s="177" t="s">
        <v>1038</v>
      </c>
      <c r="D429" s="178"/>
      <c r="E429" s="178"/>
      <c r="F429" s="178"/>
      <c r="G429" s="59"/>
      <c r="H429" s="202">
        <v>10911846.08</v>
      </c>
      <c r="I429" s="202">
        <v>0</v>
      </c>
      <c r="J429" s="202">
        <v>1087767.1000000001</v>
      </c>
      <c r="K429" s="202">
        <v>11999613.18</v>
      </c>
      <c r="L429" s="202">
        <f t="shared" ref="L429:L464" si="4">J429-I429</f>
        <v>1087767.1000000001</v>
      </c>
    </row>
    <row r="430" spans="1:12" ht="9.9" customHeight="1" x14ac:dyDescent="0.25">
      <c r="A430" s="57" t="s">
        <v>1040</v>
      </c>
      <c r="B430" s="205" t="s">
        <v>372</v>
      </c>
      <c r="C430" s="206"/>
      <c r="D430" s="177" t="s">
        <v>1038</v>
      </c>
      <c r="E430" s="178"/>
      <c r="F430" s="178"/>
      <c r="G430" s="59"/>
      <c r="H430" s="202">
        <v>10911846.08</v>
      </c>
      <c r="I430" s="202">
        <v>0</v>
      </c>
      <c r="J430" s="202">
        <v>1087767.1000000001</v>
      </c>
      <c r="K430" s="202">
        <v>11999613.18</v>
      </c>
      <c r="L430" s="202">
        <f t="shared" si="4"/>
        <v>1087767.1000000001</v>
      </c>
    </row>
    <row r="431" spans="1:12" ht="9.9" customHeight="1" x14ac:dyDescent="0.25">
      <c r="A431" s="57" t="s">
        <v>1041</v>
      </c>
      <c r="B431" s="205" t="s">
        <v>372</v>
      </c>
      <c r="C431" s="206"/>
      <c r="D431" s="206"/>
      <c r="E431" s="177" t="s">
        <v>1042</v>
      </c>
      <c r="F431" s="178"/>
      <c r="G431" s="59"/>
      <c r="H431" s="202">
        <v>7806394.8099999996</v>
      </c>
      <c r="I431" s="202">
        <v>0</v>
      </c>
      <c r="J431" s="202">
        <v>887663.85</v>
      </c>
      <c r="K431" s="202">
        <v>8694058.6600000001</v>
      </c>
      <c r="L431" s="202">
        <f t="shared" si="4"/>
        <v>887663.85</v>
      </c>
    </row>
    <row r="432" spans="1:12" ht="9.9" customHeight="1" x14ac:dyDescent="0.25">
      <c r="A432" s="57" t="s">
        <v>1043</v>
      </c>
      <c r="B432" s="205" t="s">
        <v>372</v>
      </c>
      <c r="C432" s="206"/>
      <c r="D432" s="206"/>
      <c r="E432" s="206"/>
      <c r="F432" s="177" t="s">
        <v>1042</v>
      </c>
      <c r="G432" s="59"/>
      <c r="H432" s="202">
        <v>7806394.8099999996</v>
      </c>
      <c r="I432" s="202">
        <v>0</v>
      </c>
      <c r="J432" s="202">
        <v>887663.85</v>
      </c>
      <c r="K432" s="202">
        <v>8694058.6600000001</v>
      </c>
      <c r="L432" s="202">
        <f t="shared" si="4"/>
        <v>887663.85</v>
      </c>
    </row>
    <row r="433" spans="1:12" ht="9.9" customHeight="1" x14ac:dyDescent="0.25">
      <c r="A433" s="64" t="s">
        <v>1044</v>
      </c>
      <c r="B433" s="205" t="s">
        <v>372</v>
      </c>
      <c r="C433" s="206"/>
      <c r="D433" s="206"/>
      <c r="E433" s="206"/>
      <c r="F433" s="206"/>
      <c r="G433" s="65" t="s">
        <v>666</v>
      </c>
      <c r="H433" s="207">
        <v>7806394.8099999996</v>
      </c>
      <c r="I433" s="207">
        <v>0</v>
      </c>
      <c r="J433" s="207">
        <v>887663.85</v>
      </c>
      <c r="K433" s="207">
        <v>8694058.6600000001</v>
      </c>
      <c r="L433" s="207">
        <f t="shared" si="4"/>
        <v>887663.85</v>
      </c>
    </row>
    <row r="434" spans="1:12" ht="9.9" customHeight="1" x14ac:dyDescent="0.25">
      <c r="A434" s="67" t="s">
        <v>372</v>
      </c>
      <c r="B434" s="205" t="s">
        <v>372</v>
      </c>
      <c r="C434" s="206"/>
      <c r="D434" s="206"/>
      <c r="E434" s="206"/>
      <c r="F434" s="206"/>
      <c r="G434" s="68" t="s">
        <v>372</v>
      </c>
      <c r="H434" s="145"/>
      <c r="I434" s="145"/>
      <c r="J434" s="145"/>
      <c r="K434" s="145"/>
      <c r="L434" s="145">
        <f t="shared" si="4"/>
        <v>0</v>
      </c>
    </row>
    <row r="435" spans="1:12" ht="9.9" customHeight="1" x14ac:dyDescent="0.25">
      <c r="A435" s="57" t="s">
        <v>1045</v>
      </c>
      <c r="B435" s="205" t="s">
        <v>372</v>
      </c>
      <c r="C435" s="206"/>
      <c r="D435" s="206"/>
      <c r="E435" s="177" t="s">
        <v>1046</v>
      </c>
      <c r="F435" s="178"/>
      <c r="G435" s="59"/>
      <c r="H435" s="202">
        <v>2569435.4</v>
      </c>
      <c r="I435" s="202">
        <v>0</v>
      </c>
      <c r="J435" s="202">
        <v>112818.05</v>
      </c>
      <c r="K435" s="202">
        <v>2682253.4500000002</v>
      </c>
      <c r="L435" s="202">
        <f t="shared" si="4"/>
        <v>112818.05</v>
      </c>
    </row>
    <row r="436" spans="1:12" ht="9.9" customHeight="1" x14ac:dyDescent="0.25">
      <c r="A436" s="57" t="s">
        <v>1047</v>
      </c>
      <c r="B436" s="205" t="s">
        <v>372</v>
      </c>
      <c r="C436" s="206"/>
      <c r="D436" s="206"/>
      <c r="E436" s="206"/>
      <c r="F436" s="177" t="s">
        <v>1048</v>
      </c>
      <c r="G436" s="59"/>
      <c r="H436" s="202">
        <v>30383.93</v>
      </c>
      <c r="I436" s="202">
        <v>0</v>
      </c>
      <c r="J436" s="202">
        <v>3825</v>
      </c>
      <c r="K436" s="202">
        <v>34208.93</v>
      </c>
      <c r="L436" s="202">
        <f t="shared" si="4"/>
        <v>3825</v>
      </c>
    </row>
    <row r="437" spans="1:12" ht="9.9" customHeight="1" x14ac:dyDescent="0.25">
      <c r="A437" s="64" t="s">
        <v>1049</v>
      </c>
      <c r="B437" s="205" t="s">
        <v>372</v>
      </c>
      <c r="C437" s="206"/>
      <c r="D437" s="206"/>
      <c r="E437" s="206"/>
      <c r="F437" s="206"/>
      <c r="G437" s="65" t="s">
        <v>879</v>
      </c>
      <c r="H437" s="207">
        <v>2500</v>
      </c>
      <c r="I437" s="207">
        <v>0</v>
      </c>
      <c r="J437" s="207">
        <v>500</v>
      </c>
      <c r="K437" s="207">
        <v>3000</v>
      </c>
      <c r="L437" s="207">
        <f t="shared" si="4"/>
        <v>500</v>
      </c>
    </row>
    <row r="438" spans="1:12" ht="9.9" customHeight="1" x14ac:dyDescent="0.25">
      <c r="A438" s="64" t="s">
        <v>1050</v>
      </c>
      <c r="B438" s="205" t="s">
        <v>372</v>
      </c>
      <c r="C438" s="206"/>
      <c r="D438" s="206"/>
      <c r="E438" s="206"/>
      <c r="F438" s="206"/>
      <c r="G438" s="65" t="s">
        <v>1051</v>
      </c>
      <c r="H438" s="207">
        <v>353.93</v>
      </c>
      <c r="I438" s="207">
        <v>0</v>
      </c>
      <c r="J438" s="207">
        <v>0</v>
      </c>
      <c r="K438" s="207">
        <v>353.93</v>
      </c>
      <c r="L438" s="207">
        <f t="shared" si="4"/>
        <v>0</v>
      </c>
    </row>
    <row r="439" spans="1:12" ht="9.9" customHeight="1" x14ac:dyDescent="0.25">
      <c r="A439" s="64" t="s">
        <v>1052</v>
      </c>
      <c r="B439" s="205" t="s">
        <v>372</v>
      </c>
      <c r="C439" s="206"/>
      <c r="D439" s="206"/>
      <c r="E439" s="206"/>
      <c r="F439" s="206"/>
      <c r="G439" s="65" t="s">
        <v>1053</v>
      </c>
      <c r="H439" s="207">
        <v>2000</v>
      </c>
      <c r="I439" s="207">
        <v>0</v>
      </c>
      <c r="J439" s="207">
        <v>0</v>
      </c>
      <c r="K439" s="207">
        <v>2000</v>
      </c>
      <c r="L439" s="207">
        <f t="shared" si="4"/>
        <v>0</v>
      </c>
    </row>
    <row r="440" spans="1:12" ht="9.9" customHeight="1" x14ac:dyDescent="0.25">
      <c r="A440" s="64" t="s">
        <v>1054</v>
      </c>
      <c r="B440" s="205" t="s">
        <v>372</v>
      </c>
      <c r="C440" s="206"/>
      <c r="D440" s="206"/>
      <c r="E440" s="206"/>
      <c r="F440" s="206"/>
      <c r="G440" s="65" t="s">
        <v>1055</v>
      </c>
      <c r="H440" s="207">
        <v>25530</v>
      </c>
      <c r="I440" s="207">
        <v>0</v>
      </c>
      <c r="J440" s="207">
        <v>3325</v>
      </c>
      <c r="K440" s="207">
        <v>28855</v>
      </c>
      <c r="L440" s="207">
        <f t="shared" si="4"/>
        <v>3325</v>
      </c>
    </row>
    <row r="441" spans="1:12" ht="9.9" customHeight="1" x14ac:dyDescent="0.25">
      <c r="A441" s="67" t="s">
        <v>372</v>
      </c>
      <c r="B441" s="205" t="s">
        <v>372</v>
      </c>
      <c r="C441" s="206"/>
      <c r="D441" s="206"/>
      <c r="E441" s="206"/>
      <c r="F441" s="206"/>
      <c r="G441" s="68" t="s">
        <v>372</v>
      </c>
      <c r="H441" s="145"/>
      <c r="I441" s="145"/>
      <c r="J441" s="145"/>
      <c r="K441" s="145"/>
      <c r="L441" s="145">
        <f t="shared" si="4"/>
        <v>0</v>
      </c>
    </row>
    <row r="442" spans="1:12" ht="9.9" customHeight="1" x14ac:dyDescent="0.25">
      <c r="A442" s="57" t="s">
        <v>1056</v>
      </c>
      <c r="B442" s="205" t="s">
        <v>372</v>
      </c>
      <c r="C442" s="206"/>
      <c r="D442" s="206"/>
      <c r="E442" s="206"/>
      <c r="F442" s="177" t="s">
        <v>1057</v>
      </c>
      <c r="G442" s="59"/>
      <c r="H442" s="202">
        <v>224285</v>
      </c>
      <c r="I442" s="202">
        <v>0</v>
      </c>
      <c r="J442" s="202">
        <v>95220</v>
      </c>
      <c r="K442" s="202">
        <v>319505</v>
      </c>
      <c r="L442" s="202">
        <f t="shared" si="4"/>
        <v>95220</v>
      </c>
    </row>
    <row r="443" spans="1:12" ht="9.9" customHeight="1" x14ac:dyDescent="0.25">
      <c r="A443" s="64" t="s">
        <v>1058</v>
      </c>
      <c r="B443" s="205" t="s">
        <v>372</v>
      </c>
      <c r="C443" s="206"/>
      <c r="D443" s="206"/>
      <c r="E443" s="206"/>
      <c r="F443" s="206"/>
      <c r="G443" s="65" t="s">
        <v>1059</v>
      </c>
      <c r="H443" s="207">
        <v>224285</v>
      </c>
      <c r="I443" s="207">
        <v>0</v>
      </c>
      <c r="J443" s="207">
        <v>95220</v>
      </c>
      <c r="K443" s="207">
        <v>319505</v>
      </c>
      <c r="L443" s="207">
        <f t="shared" si="4"/>
        <v>95220</v>
      </c>
    </row>
    <row r="444" spans="1:12" ht="9.9" customHeight="1" x14ac:dyDescent="0.25">
      <c r="A444" s="67" t="s">
        <v>372</v>
      </c>
      <c r="B444" s="205" t="s">
        <v>372</v>
      </c>
      <c r="C444" s="206"/>
      <c r="D444" s="206"/>
      <c r="E444" s="206"/>
      <c r="F444" s="206"/>
      <c r="G444" s="68" t="s">
        <v>372</v>
      </c>
      <c r="H444" s="145"/>
      <c r="I444" s="145"/>
      <c r="J444" s="145"/>
      <c r="K444" s="145"/>
      <c r="L444" s="145">
        <f t="shared" si="4"/>
        <v>0</v>
      </c>
    </row>
    <row r="445" spans="1:12" ht="9.9" customHeight="1" x14ac:dyDescent="0.25">
      <c r="A445" s="57" t="s">
        <v>1060</v>
      </c>
      <c r="B445" s="205" t="s">
        <v>372</v>
      </c>
      <c r="C445" s="206"/>
      <c r="D445" s="206"/>
      <c r="E445" s="206"/>
      <c r="F445" s="177" t="s">
        <v>1061</v>
      </c>
      <c r="G445" s="59"/>
      <c r="H445" s="202">
        <v>2314766.4700000002</v>
      </c>
      <c r="I445" s="202">
        <v>0</v>
      </c>
      <c r="J445" s="202">
        <v>13773.05</v>
      </c>
      <c r="K445" s="202">
        <v>2328539.52</v>
      </c>
      <c r="L445" s="202">
        <f t="shared" si="4"/>
        <v>13773.05</v>
      </c>
    </row>
    <row r="446" spans="1:12" ht="9.9" customHeight="1" x14ac:dyDescent="0.25">
      <c r="A446" s="64" t="s">
        <v>1062</v>
      </c>
      <c r="B446" s="205" t="s">
        <v>372</v>
      </c>
      <c r="C446" s="206"/>
      <c r="D446" s="206"/>
      <c r="E446" s="206"/>
      <c r="F446" s="206"/>
      <c r="G446" s="65" t="s">
        <v>1063</v>
      </c>
      <c r="H446" s="207">
        <v>2314766.4700000002</v>
      </c>
      <c r="I446" s="207">
        <v>0</v>
      </c>
      <c r="J446" s="207">
        <v>13773.05</v>
      </c>
      <c r="K446" s="207">
        <v>2328539.52</v>
      </c>
      <c r="L446" s="207">
        <f t="shared" si="4"/>
        <v>13773.05</v>
      </c>
    </row>
    <row r="447" spans="1:12" ht="9.9" customHeight="1" x14ac:dyDescent="0.25">
      <c r="A447" s="67" t="s">
        <v>372</v>
      </c>
      <c r="B447" s="205" t="s">
        <v>372</v>
      </c>
      <c r="C447" s="206"/>
      <c r="D447" s="206"/>
      <c r="E447" s="206"/>
      <c r="F447" s="206"/>
      <c r="G447" s="68" t="s">
        <v>372</v>
      </c>
      <c r="H447" s="145"/>
      <c r="I447" s="145"/>
      <c r="J447" s="145"/>
      <c r="K447" s="145"/>
      <c r="L447" s="145">
        <f t="shared" si="4"/>
        <v>0</v>
      </c>
    </row>
    <row r="448" spans="1:12" ht="9.9" customHeight="1" x14ac:dyDescent="0.25">
      <c r="A448" s="57" t="s">
        <v>1064</v>
      </c>
      <c r="B448" s="205" t="s">
        <v>372</v>
      </c>
      <c r="C448" s="206"/>
      <c r="D448" s="206"/>
      <c r="E448" s="177" t="s">
        <v>1065</v>
      </c>
      <c r="F448" s="178"/>
      <c r="G448" s="59"/>
      <c r="H448" s="202">
        <v>305561.32</v>
      </c>
      <c r="I448" s="202">
        <v>0</v>
      </c>
      <c r="J448" s="202">
        <v>60939.46</v>
      </c>
      <c r="K448" s="202">
        <v>366500.78</v>
      </c>
      <c r="L448" s="202">
        <f t="shared" si="4"/>
        <v>60939.46</v>
      </c>
    </row>
    <row r="449" spans="1:12" ht="9.9" customHeight="1" x14ac:dyDescent="0.25">
      <c r="A449" s="57" t="s">
        <v>1066</v>
      </c>
      <c r="B449" s="205" t="s">
        <v>372</v>
      </c>
      <c r="C449" s="206"/>
      <c r="D449" s="206"/>
      <c r="E449" s="206"/>
      <c r="F449" s="177" t="s">
        <v>1065</v>
      </c>
      <c r="G449" s="59"/>
      <c r="H449" s="202">
        <v>305561.32</v>
      </c>
      <c r="I449" s="202">
        <v>0</v>
      </c>
      <c r="J449" s="202">
        <v>60939.46</v>
      </c>
      <c r="K449" s="202">
        <v>366500.78</v>
      </c>
      <c r="L449" s="202">
        <f t="shared" si="4"/>
        <v>60939.46</v>
      </c>
    </row>
    <row r="450" spans="1:12" ht="9.9" customHeight="1" x14ac:dyDescent="0.25">
      <c r="A450" s="64" t="s">
        <v>1067</v>
      </c>
      <c r="B450" s="205" t="s">
        <v>372</v>
      </c>
      <c r="C450" s="206"/>
      <c r="D450" s="206"/>
      <c r="E450" s="206"/>
      <c r="F450" s="206"/>
      <c r="G450" s="65" t="s">
        <v>1068</v>
      </c>
      <c r="H450" s="207">
        <v>304515.7</v>
      </c>
      <c r="I450" s="207">
        <v>0</v>
      </c>
      <c r="J450" s="207">
        <v>60939.45</v>
      </c>
      <c r="K450" s="207">
        <v>365455.15</v>
      </c>
      <c r="L450" s="207">
        <f t="shared" si="4"/>
        <v>60939.45</v>
      </c>
    </row>
    <row r="451" spans="1:12" ht="9.9" customHeight="1" x14ac:dyDescent="0.25">
      <c r="A451" s="64" t="s">
        <v>1069</v>
      </c>
      <c r="B451" s="205" t="s">
        <v>372</v>
      </c>
      <c r="C451" s="206"/>
      <c r="D451" s="206"/>
      <c r="E451" s="206"/>
      <c r="F451" s="206"/>
      <c r="G451" s="65" t="s">
        <v>1070</v>
      </c>
      <c r="H451" s="207">
        <v>245.62</v>
      </c>
      <c r="I451" s="207">
        <v>0</v>
      </c>
      <c r="J451" s="207">
        <v>0.01</v>
      </c>
      <c r="K451" s="207">
        <v>245.63</v>
      </c>
      <c r="L451" s="207">
        <f t="shared" si="4"/>
        <v>0.01</v>
      </c>
    </row>
    <row r="452" spans="1:12" ht="9.9" customHeight="1" x14ac:dyDescent="0.25">
      <c r="A452" s="64" t="s">
        <v>1071</v>
      </c>
      <c r="B452" s="205" t="s">
        <v>372</v>
      </c>
      <c r="C452" s="206"/>
      <c r="D452" s="206"/>
      <c r="E452" s="206"/>
      <c r="F452" s="206"/>
      <c r="G452" s="65" t="s">
        <v>1072</v>
      </c>
      <c r="H452" s="207">
        <v>800</v>
      </c>
      <c r="I452" s="207">
        <v>0</v>
      </c>
      <c r="J452" s="207">
        <v>0</v>
      </c>
      <c r="K452" s="207">
        <v>800</v>
      </c>
      <c r="L452" s="207">
        <f t="shared" si="4"/>
        <v>0</v>
      </c>
    </row>
    <row r="453" spans="1:12" ht="9.9" customHeight="1" x14ac:dyDescent="0.25">
      <c r="A453" s="67" t="s">
        <v>372</v>
      </c>
      <c r="B453" s="205" t="s">
        <v>372</v>
      </c>
      <c r="C453" s="206"/>
      <c r="D453" s="206"/>
      <c r="E453" s="206"/>
      <c r="F453" s="206"/>
      <c r="G453" s="68" t="s">
        <v>372</v>
      </c>
      <c r="H453" s="145"/>
      <c r="I453" s="145"/>
      <c r="J453" s="145"/>
      <c r="K453" s="145"/>
      <c r="L453" s="145">
        <f t="shared" si="4"/>
        <v>0</v>
      </c>
    </row>
    <row r="454" spans="1:12" ht="9.9" customHeight="1" x14ac:dyDescent="0.25">
      <c r="A454" s="57" t="s">
        <v>1073</v>
      </c>
      <c r="B454" s="205" t="s">
        <v>372</v>
      </c>
      <c r="C454" s="206"/>
      <c r="D454" s="206"/>
      <c r="E454" s="177" t="s">
        <v>1074</v>
      </c>
      <c r="F454" s="178"/>
      <c r="G454" s="59"/>
      <c r="H454" s="202">
        <v>27.06</v>
      </c>
      <c r="I454" s="202">
        <v>0</v>
      </c>
      <c r="J454" s="202">
        <v>0</v>
      </c>
      <c r="K454" s="202">
        <v>27.06</v>
      </c>
      <c r="L454" s="202">
        <f t="shared" si="4"/>
        <v>0</v>
      </c>
    </row>
    <row r="455" spans="1:12" ht="9.9" customHeight="1" x14ac:dyDescent="0.25">
      <c r="A455" s="57" t="s">
        <v>1075</v>
      </c>
      <c r="B455" s="205" t="s">
        <v>372</v>
      </c>
      <c r="C455" s="206"/>
      <c r="D455" s="206"/>
      <c r="E455" s="206"/>
      <c r="F455" s="177" t="s">
        <v>1076</v>
      </c>
      <c r="G455" s="59"/>
      <c r="H455" s="202">
        <v>27.06</v>
      </c>
      <c r="I455" s="202">
        <v>0</v>
      </c>
      <c r="J455" s="202">
        <v>0</v>
      </c>
      <c r="K455" s="202">
        <v>27.06</v>
      </c>
      <c r="L455" s="202">
        <f t="shared" si="4"/>
        <v>0</v>
      </c>
    </row>
    <row r="456" spans="1:12" ht="9.9" customHeight="1" x14ac:dyDescent="0.25">
      <c r="A456" s="64" t="s">
        <v>1077</v>
      </c>
      <c r="B456" s="205" t="s">
        <v>372</v>
      </c>
      <c r="C456" s="206"/>
      <c r="D456" s="206"/>
      <c r="E456" s="206"/>
      <c r="F456" s="206"/>
      <c r="G456" s="65" t="s">
        <v>1078</v>
      </c>
      <c r="H456" s="207">
        <v>27.06</v>
      </c>
      <c r="I456" s="207">
        <v>0</v>
      </c>
      <c r="J456" s="207">
        <v>0</v>
      </c>
      <c r="K456" s="207">
        <v>27.06</v>
      </c>
      <c r="L456" s="207">
        <f t="shared" si="4"/>
        <v>0</v>
      </c>
    </row>
    <row r="457" spans="1:12" ht="9.9" customHeight="1" x14ac:dyDescent="0.25">
      <c r="A457" s="67" t="s">
        <v>372</v>
      </c>
      <c r="B457" s="205" t="s">
        <v>372</v>
      </c>
      <c r="C457" s="206"/>
      <c r="D457" s="206"/>
      <c r="E457" s="206"/>
      <c r="F457" s="206"/>
      <c r="G457" s="68" t="s">
        <v>372</v>
      </c>
      <c r="H457" s="145"/>
      <c r="I457" s="145"/>
      <c r="J457" s="145"/>
      <c r="K457" s="145"/>
      <c r="L457" s="145">
        <f t="shared" si="4"/>
        <v>0</v>
      </c>
    </row>
    <row r="458" spans="1:12" ht="9.9" customHeight="1" x14ac:dyDescent="0.25">
      <c r="A458" s="57" t="s">
        <v>1079</v>
      </c>
      <c r="B458" s="205" t="s">
        <v>372</v>
      </c>
      <c r="C458" s="206"/>
      <c r="D458" s="206"/>
      <c r="E458" s="177" t="s">
        <v>1080</v>
      </c>
      <c r="F458" s="178"/>
      <c r="G458" s="59"/>
      <c r="H458" s="202">
        <v>159.30000000000001</v>
      </c>
      <c r="I458" s="202">
        <v>0</v>
      </c>
      <c r="J458" s="202">
        <v>55.43</v>
      </c>
      <c r="K458" s="202">
        <v>214.73</v>
      </c>
      <c r="L458" s="202">
        <f t="shared" si="4"/>
        <v>55.43</v>
      </c>
    </row>
    <row r="459" spans="1:12" ht="9.9" customHeight="1" x14ac:dyDescent="0.25">
      <c r="A459" s="57" t="s">
        <v>1081</v>
      </c>
      <c r="B459" s="205" t="s">
        <v>372</v>
      </c>
      <c r="C459" s="206"/>
      <c r="D459" s="206"/>
      <c r="E459" s="206"/>
      <c r="F459" s="177" t="s">
        <v>1080</v>
      </c>
      <c r="G459" s="59"/>
      <c r="H459" s="202">
        <v>159.30000000000001</v>
      </c>
      <c r="I459" s="202">
        <v>0</v>
      </c>
      <c r="J459" s="202">
        <v>55.43</v>
      </c>
      <c r="K459" s="202">
        <v>214.73</v>
      </c>
      <c r="L459" s="202">
        <f t="shared" si="4"/>
        <v>55.43</v>
      </c>
    </row>
    <row r="460" spans="1:12" ht="9.9" customHeight="1" x14ac:dyDescent="0.25">
      <c r="A460" s="64" t="s">
        <v>1082</v>
      </c>
      <c r="B460" s="205" t="s">
        <v>372</v>
      </c>
      <c r="C460" s="206"/>
      <c r="D460" s="206"/>
      <c r="E460" s="206"/>
      <c r="F460" s="206"/>
      <c r="G460" s="65" t="s">
        <v>1083</v>
      </c>
      <c r="H460" s="207">
        <v>159.30000000000001</v>
      </c>
      <c r="I460" s="207">
        <v>0</v>
      </c>
      <c r="J460" s="207">
        <v>55.43</v>
      </c>
      <c r="K460" s="207">
        <v>214.73</v>
      </c>
      <c r="L460" s="207">
        <f t="shared" si="4"/>
        <v>55.43</v>
      </c>
    </row>
    <row r="461" spans="1:12" ht="9.9" customHeight="1" x14ac:dyDescent="0.25">
      <c r="A461" s="67" t="s">
        <v>372</v>
      </c>
      <c r="B461" s="205" t="s">
        <v>372</v>
      </c>
      <c r="C461" s="206"/>
      <c r="D461" s="206"/>
      <c r="E461" s="206"/>
      <c r="F461" s="206"/>
      <c r="G461" s="68" t="s">
        <v>372</v>
      </c>
      <c r="H461" s="145"/>
      <c r="I461" s="145"/>
      <c r="J461" s="145"/>
      <c r="K461" s="145"/>
      <c r="L461" s="145">
        <f t="shared" si="4"/>
        <v>0</v>
      </c>
    </row>
    <row r="462" spans="1:12" ht="9.9" customHeight="1" x14ac:dyDescent="0.25">
      <c r="A462" s="57" t="s">
        <v>1084</v>
      </c>
      <c r="B462" s="205" t="s">
        <v>372</v>
      </c>
      <c r="C462" s="206"/>
      <c r="D462" s="206"/>
      <c r="E462" s="177" t="s">
        <v>1027</v>
      </c>
      <c r="F462" s="178"/>
      <c r="G462" s="59"/>
      <c r="H462" s="202">
        <v>230268.19</v>
      </c>
      <c r="I462" s="202">
        <v>0</v>
      </c>
      <c r="J462" s="202">
        <v>26290.31</v>
      </c>
      <c r="K462" s="202">
        <v>256558.5</v>
      </c>
      <c r="L462" s="202">
        <f t="shared" si="4"/>
        <v>26290.31</v>
      </c>
    </row>
    <row r="463" spans="1:12" ht="9.9" customHeight="1" x14ac:dyDescent="0.25">
      <c r="A463" s="57" t="s">
        <v>1085</v>
      </c>
      <c r="B463" s="205" t="s">
        <v>372</v>
      </c>
      <c r="C463" s="206"/>
      <c r="D463" s="206"/>
      <c r="E463" s="206"/>
      <c r="F463" s="177" t="s">
        <v>1027</v>
      </c>
      <c r="G463" s="59"/>
      <c r="H463" s="202">
        <v>230268.19</v>
      </c>
      <c r="I463" s="202">
        <v>0</v>
      </c>
      <c r="J463" s="202">
        <v>26290.31</v>
      </c>
      <c r="K463" s="202">
        <v>256558.5</v>
      </c>
      <c r="L463" s="202">
        <f t="shared" si="4"/>
        <v>26290.31</v>
      </c>
    </row>
    <row r="464" spans="1:12" x14ac:dyDescent="0.25">
      <c r="A464" s="64" t="s">
        <v>1086</v>
      </c>
      <c r="B464" s="205" t="s">
        <v>372</v>
      </c>
      <c r="C464" s="206"/>
      <c r="D464" s="206"/>
      <c r="E464" s="206"/>
      <c r="F464" s="206"/>
      <c r="G464" s="65" t="s">
        <v>1032</v>
      </c>
      <c r="H464" s="207">
        <v>230268.19</v>
      </c>
      <c r="I464" s="207">
        <v>0</v>
      </c>
      <c r="J464" s="207">
        <v>26290.31</v>
      </c>
      <c r="K464" s="207">
        <v>256558.5</v>
      </c>
      <c r="L464" s="207">
        <f t="shared" si="4"/>
        <v>26290.31</v>
      </c>
    </row>
    <row r="465" ht="9.9" customHeight="1" x14ac:dyDescent="0.25"/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465"/>
  <sheetViews>
    <sheetView zoomScale="130" zoomScaleNormal="130" workbookViewId="0">
      <selection activeCell="L60" sqref="L60:L63"/>
    </sheetView>
  </sheetViews>
  <sheetFormatPr defaultRowHeight="9.6" x14ac:dyDescent="0.25"/>
  <cols>
    <col min="1" max="1" width="11.6640625" style="175" bestFit="1" customWidth="1"/>
    <col min="2" max="7" width="4.5546875" style="175" customWidth="1"/>
    <col min="8" max="9" width="10" style="175" customWidth="1"/>
    <col min="10" max="10" width="16.33203125" style="175" customWidth="1"/>
    <col min="11" max="11" width="15.6640625" style="194" bestFit="1" customWidth="1"/>
    <col min="12" max="13" width="14.5546875" style="194" bestFit="1" customWidth="1"/>
    <col min="14" max="14" width="15.6640625" style="194" bestFit="1" customWidth="1"/>
    <col min="15" max="256" width="10" style="175" customWidth="1"/>
    <col min="257" max="257" width="16" style="175" bestFit="1" customWidth="1"/>
    <col min="258" max="263" width="5.33203125" style="175" customWidth="1"/>
    <col min="264" max="265" width="10" style="175" customWidth="1"/>
    <col min="266" max="266" width="18.33203125" style="175" customWidth="1"/>
    <col min="267" max="267" width="15.6640625" style="175" bestFit="1" customWidth="1"/>
    <col min="268" max="269" width="14.5546875" style="175" bestFit="1" customWidth="1"/>
    <col min="270" max="270" width="15.6640625" style="175" bestFit="1" customWidth="1"/>
    <col min="271" max="512" width="10" style="175" customWidth="1"/>
    <col min="513" max="513" width="16" style="175" bestFit="1" customWidth="1"/>
    <col min="514" max="519" width="5.33203125" style="175" customWidth="1"/>
    <col min="520" max="521" width="10" style="175" customWidth="1"/>
    <col min="522" max="522" width="18.33203125" style="175" customWidth="1"/>
    <col min="523" max="523" width="15.6640625" style="175" bestFit="1" customWidth="1"/>
    <col min="524" max="525" width="14.5546875" style="175" bestFit="1" customWidth="1"/>
    <col min="526" max="526" width="15.6640625" style="175" bestFit="1" customWidth="1"/>
    <col min="527" max="768" width="10" style="175" customWidth="1"/>
    <col min="769" max="769" width="16" style="175" bestFit="1" customWidth="1"/>
    <col min="770" max="775" width="5.33203125" style="175" customWidth="1"/>
    <col min="776" max="777" width="10" style="175" customWidth="1"/>
    <col min="778" max="778" width="18.33203125" style="175" customWidth="1"/>
    <col min="779" max="779" width="15.6640625" style="175" bestFit="1" customWidth="1"/>
    <col min="780" max="781" width="14.5546875" style="175" bestFit="1" customWidth="1"/>
    <col min="782" max="782" width="15.6640625" style="175" bestFit="1" customWidth="1"/>
    <col min="783" max="1024" width="10" style="175" customWidth="1"/>
    <col min="1025" max="1025" width="16" style="175" bestFit="1" customWidth="1"/>
    <col min="1026" max="1031" width="5.33203125" style="175" customWidth="1"/>
    <col min="1032" max="1033" width="10" style="175" customWidth="1"/>
    <col min="1034" max="1034" width="18.33203125" style="175" customWidth="1"/>
    <col min="1035" max="1035" width="15.6640625" style="175" bestFit="1" customWidth="1"/>
    <col min="1036" max="1037" width="14.5546875" style="175" bestFit="1" customWidth="1"/>
    <col min="1038" max="1038" width="15.6640625" style="175" bestFit="1" customWidth="1"/>
    <col min="1039" max="1280" width="10" style="175" customWidth="1"/>
    <col min="1281" max="1281" width="16" style="175" bestFit="1" customWidth="1"/>
    <col min="1282" max="1287" width="5.33203125" style="175" customWidth="1"/>
    <col min="1288" max="1289" width="10" style="175" customWidth="1"/>
    <col min="1290" max="1290" width="18.33203125" style="175" customWidth="1"/>
    <col min="1291" max="1291" width="15.6640625" style="175" bestFit="1" customWidth="1"/>
    <col min="1292" max="1293" width="14.5546875" style="175" bestFit="1" customWidth="1"/>
    <col min="1294" max="1294" width="15.6640625" style="175" bestFit="1" customWidth="1"/>
    <col min="1295" max="1536" width="10" style="175" customWidth="1"/>
    <col min="1537" max="1537" width="16" style="175" bestFit="1" customWidth="1"/>
    <col min="1538" max="1543" width="5.33203125" style="175" customWidth="1"/>
    <col min="1544" max="1545" width="10" style="175" customWidth="1"/>
    <col min="1546" max="1546" width="18.33203125" style="175" customWidth="1"/>
    <col min="1547" max="1547" width="15.6640625" style="175" bestFit="1" customWidth="1"/>
    <col min="1548" max="1549" width="14.5546875" style="175" bestFit="1" customWidth="1"/>
    <col min="1550" max="1550" width="15.6640625" style="175" bestFit="1" customWidth="1"/>
    <col min="1551" max="1792" width="10" style="175" customWidth="1"/>
    <col min="1793" max="1793" width="16" style="175" bestFit="1" customWidth="1"/>
    <col min="1794" max="1799" width="5.33203125" style="175" customWidth="1"/>
    <col min="1800" max="1801" width="10" style="175" customWidth="1"/>
    <col min="1802" max="1802" width="18.33203125" style="175" customWidth="1"/>
    <col min="1803" max="1803" width="15.6640625" style="175" bestFit="1" customWidth="1"/>
    <col min="1804" max="1805" width="14.5546875" style="175" bestFit="1" customWidth="1"/>
    <col min="1806" max="1806" width="15.6640625" style="175" bestFit="1" customWidth="1"/>
    <col min="1807" max="2048" width="10" style="175" customWidth="1"/>
    <col min="2049" max="2049" width="16" style="175" bestFit="1" customWidth="1"/>
    <col min="2050" max="2055" width="5.33203125" style="175" customWidth="1"/>
    <col min="2056" max="2057" width="10" style="175" customWidth="1"/>
    <col min="2058" max="2058" width="18.33203125" style="175" customWidth="1"/>
    <col min="2059" max="2059" width="15.6640625" style="175" bestFit="1" customWidth="1"/>
    <col min="2060" max="2061" width="14.5546875" style="175" bestFit="1" customWidth="1"/>
    <col min="2062" max="2062" width="15.6640625" style="175" bestFit="1" customWidth="1"/>
    <col min="2063" max="2304" width="10" style="175" customWidth="1"/>
    <col min="2305" max="2305" width="16" style="175" bestFit="1" customWidth="1"/>
    <col min="2306" max="2311" width="5.33203125" style="175" customWidth="1"/>
    <col min="2312" max="2313" width="10" style="175" customWidth="1"/>
    <col min="2314" max="2314" width="18.33203125" style="175" customWidth="1"/>
    <col min="2315" max="2315" width="15.6640625" style="175" bestFit="1" customWidth="1"/>
    <col min="2316" max="2317" width="14.5546875" style="175" bestFit="1" customWidth="1"/>
    <col min="2318" max="2318" width="15.6640625" style="175" bestFit="1" customWidth="1"/>
    <col min="2319" max="2560" width="10" style="175" customWidth="1"/>
    <col min="2561" max="2561" width="16" style="175" bestFit="1" customWidth="1"/>
    <col min="2562" max="2567" width="5.33203125" style="175" customWidth="1"/>
    <col min="2568" max="2569" width="10" style="175" customWidth="1"/>
    <col min="2570" max="2570" width="18.33203125" style="175" customWidth="1"/>
    <col min="2571" max="2571" width="15.6640625" style="175" bestFit="1" customWidth="1"/>
    <col min="2572" max="2573" width="14.5546875" style="175" bestFit="1" customWidth="1"/>
    <col min="2574" max="2574" width="15.6640625" style="175" bestFit="1" customWidth="1"/>
    <col min="2575" max="2816" width="10" style="175" customWidth="1"/>
    <col min="2817" max="2817" width="16" style="175" bestFit="1" customWidth="1"/>
    <col min="2818" max="2823" width="5.33203125" style="175" customWidth="1"/>
    <col min="2824" max="2825" width="10" style="175" customWidth="1"/>
    <col min="2826" max="2826" width="18.33203125" style="175" customWidth="1"/>
    <col min="2827" max="2827" width="15.6640625" style="175" bestFit="1" customWidth="1"/>
    <col min="2828" max="2829" width="14.5546875" style="175" bestFit="1" customWidth="1"/>
    <col min="2830" max="2830" width="15.6640625" style="175" bestFit="1" customWidth="1"/>
    <col min="2831" max="3072" width="10" style="175" customWidth="1"/>
    <col min="3073" max="3073" width="16" style="175" bestFit="1" customWidth="1"/>
    <col min="3074" max="3079" width="5.33203125" style="175" customWidth="1"/>
    <col min="3080" max="3081" width="10" style="175" customWidth="1"/>
    <col min="3082" max="3082" width="18.33203125" style="175" customWidth="1"/>
    <col min="3083" max="3083" width="15.6640625" style="175" bestFit="1" customWidth="1"/>
    <col min="3084" max="3085" width="14.5546875" style="175" bestFit="1" customWidth="1"/>
    <col min="3086" max="3086" width="15.6640625" style="175" bestFit="1" customWidth="1"/>
    <col min="3087" max="3328" width="10" style="175" customWidth="1"/>
    <col min="3329" max="3329" width="16" style="175" bestFit="1" customWidth="1"/>
    <col min="3330" max="3335" width="5.33203125" style="175" customWidth="1"/>
    <col min="3336" max="3337" width="10" style="175" customWidth="1"/>
    <col min="3338" max="3338" width="18.33203125" style="175" customWidth="1"/>
    <col min="3339" max="3339" width="15.6640625" style="175" bestFit="1" customWidth="1"/>
    <col min="3340" max="3341" width="14.5546875" style="175" bestFit="1" customWidth="1"/>
    <col min="3342" max="3342" width="15.6640625" style="175" bestFit="1" customWidth="1"/>
    <col min="3343" max="3584" width="10" style="175" customWidth="1"/>
    <col min="3585" max="3585" width="16" style="175" bestFit="1" customWidth="1"/>
    <col min="3586" max="3591" width="5.33203125" style="175" customWidth="1"/>
    <col min="3592" max="3593" width="10" style="175" customWidth="1"/>
    <col min="3594" max="3594" width="18.33203125" style="175" customWidth="1"/>
    <col min="3595" max="3595" width="15.6640625" style="175" bestFit="1" customWidth="1"/>
    <col min="3596" max="3597" width="14.5546875" style="175" bestFit="1" customWidth="1"/>
    <col min="3598" max="3598" width="15.6640625" style="175" bestFit="1" customWidth="1"/>
    <col min="3599" max="3840" width="10" style="175" customWidth="1"/>
    <col min="3841" max="3841" width="16" style="175" bestFit="1" customWidth="1"/>
    <col min="3842" max="3847" width="5.33203125" style="175" customWidth="1"/>
    <col min="3848" max="3849" width="10" style="175" customWidth="1"/>
    <col min="3850" max="3850" width="18.33203125" style="175" customWidth="1"/>
    <col min="3851" max="3851" width="15.6640625" style="175" bestFit="1" customWidth="1"/>
    <col min="3852" max="3853" width="14.5546875" style="175" bestFit="1" customWidth="1"/>
    <col min="3854" max="3854" width="15.6640625" style="175" bestFit="1" customWidth="1"/>
    <col min="3855" max="4096" width="10" style="175" customWidth="1"/>
    <col min="4097" max="4097" width="16" style="175" bestFit="1" customWidth="1"/>
    <col min="4098" max="4103" width="5.33203125" style="175" customWidth="1"/>
    <col min="4104" max="4105" width="10" style="175" customWidth="1"/>
    <col min="4106" max="4106" width="18.33203125" style="175" customWidth="1"/>
    <col min="4107" max="4107" width="15.6640625" style="175" bestFit="1" customWidth="1"/>
    <col min="4108" max="4109" width="14.5546875" style="175" bestFit="1" customWidth="1"/>
    <col min="4110" max="4110" width="15.6640625" style="175" bestFit="1" customWidth="1"/>
    <col min="4111" max="4352" width="10" style="175" customWidth="1"/>
    <col min="4353" max="4353" width="16" style="175" bestFit="1" customWidth="1"/>
    <col min="4354" max="4359" width="5.33203125" style="175" customWidth="1"/>
    <col min="4360" max="4361" width="10" style="175" customWidth="1"/>
    <col min="4362" max="4362" width="18.33203125" style="175" customWidth="1"/>
    <col min="4363" max="4363" width="15.6640625" style="175" bestFit="1" customWidth="1"/>
    <col min="4364" max="4365" width="14.5546875" style="175" bestFit="1" customWidth="1"/>
    <col min="4366" max="4366" width="15.6640625" style="175" bestFit="1" customWidth="1"/>
    <col min="4367" max="4608" width="10" style="175" customWidth="1"/>
    <col min="4609" max="4609" width="16" style="175" bestFit="1" customWidth="1"/>
    <col min="4610" max="4615" width="5.33203125" style="175" customWidth="1"/>
    <col min="4616" max="4617" width="10" style="175" customWidth="1"/>
    <col min="4618" max="4618" width="18.33203125" style="175" customWidth="1"/>
    <col min="4619" max="4619" width="15.6640625" style="175" bestFit="1" customWidth="1"/>
    <col min="4620" max="4621" width="14.5546875" style="175" bestFit="1" customWidth="1"/>
    <col min="4622" max="4622" width="15.6640625" style="175" bestFit="1" customWidth="1"/>
    <col min="4623" max="4864" width="10" style="175" customWidth="1"/>
    <col min="4865" max="4865" width="16" style="175" bestFit="1" customWidth="1"/>
    <col min="4866" max="4871" width="5.33203125" style="175" customWidth="1"/>
    <col min="4872" max="4873" width="10" style="175" customWidth="1"/>
    <col min="4874" max="4874" width="18.33203125" style="175" customWidth="1"/>
    <col min="4875" max="4875" width="15.6640625" style="175" bestFit="1" customWidth="1"/>
    <col min="4876" max="4877" width="14.5546875" style="175" bestFit="1" customWidth="1"/>
    <col min="4878" max="4878" width="15.6640625" style="175" bestFit="1" customWidth="1"/>
    <col min="4879" max="5120" width="10" style="175" customWidth="1"/>
    <col min="5121" max="5121" width="16" style="175" bestFit="1" customWidth="1"/>
    <col min="5122" max="5127" width="5.33203125" style="175" customWidth="1"/>
    <col min="5128" max="5129" width="10" style="175" customWidth="1"/>
    <col min="5130" max="5130" width="18.33203125" style="175" customWidth="1"/>
    <col min="5131" max="5131" width="15.6640625" style="175" bestFit="1" customWidth="1"/>
    <col min="5132" max="5133" width="14.5546875" style="175" bestFit="1" customWidth="1"/>
    <col min="5134" max="5134" width="15.6640625" style="175" bestFit="1" customWidth="1"/>
    <col min="5135" max="5376" width="10" style="175" customWidth="1"/>
    <col min="5377" max="5377" width="16" style="175" bestFit="1" customWidth="1"/>
    <col min="5378" max="5383" width="5.33203125" style="175" customWidth="1"/>
    <col min="5384" max="5385" width="10" style="175" customWidth="1"/>
    <col min="5386" max="5386" width="18.33203125" style="175" customWidth="1"/>
    <col min="5387" max="5387" width="15.6640625" style="175" bestFit="1" customWidth="1"/>
    <col min="5388" max="5389" width="14.5546875" style="175" bestFit="1" customWidth="1"/>
    <col min="5390" max="5390" width="15.6640625" style="175" bestFit="1" customWidth="1"/>
    <col min="5391" max="5632" width="10" style="175" customWidth="1"/>
    <col min="5633" max="5633" width="16" style="175" bestFit="1" customWidth="1"/>
    <col min="5634" max="5639" width="5.33203125" style="175" customWidth="1"/>
    <col min="5640" max="5641" width="10" style="175" customWidth="1"/>
    <col min="5642" max="5642" width="18.33203125" style="175" customWidth="1"/>
    <col min="5643" max="5643" width="15.6640625" style="175" bestFit="1" customWidth="1"/>
    <col min="5644" max="5645" width="14.5546875" style="175" bestFit="1" customWidth="1"/>
    <col min="5646" max="5646" width="15.6640625" style="175" bestFit="1" customWidth="1"/>
    <col min="5647" max="5888" width="10" style="175" customWidth="1"/>
    <col min="5889" max="5889" width="16" style="175" bestFit="1" customWidth="1"/>
    <col min="5890" max="5895" width="5.33203125" style="175" customWidth="1"/>
    <col min="5896" max="5897" width="10" style="175" customWidth="1"/>
    <col min="5898" max="5898" width="18.33203125" style="175" customWidth="1"/>
    <col min="5899" max="5899" width="15.6640625" style="175" bestFit="1" customWidth="1"/>
    <col min="5900" max="5901" width="14.5546875" style="175" bestFit="1" customWidth="1"/>
    <col min="5902" max="5902" width="15.6640625" style="175" bestFit="1" customWidth="1"/>
    <col min="5903" max="6144" width="10" style="175" customWidth="1"/>
    <col min="6145" max="6145" width="16" style="175" bestFit="1" customWidth="1"/>
    <col min="6146" max="6151" width="5.33203125" style="175" customWidth="1"/>
    <col min="6152" max="6153" width="10" style="175" customWidth="1"/>
    <col min="6154" max="6154" width="18.33203125" style="175" customWidth="1"/>
    <col min="6155" max="6155" width="15.6640625" style="175" bestFit="1" customWidth="1"/>
    <col min="6156" max="6157" width="14.5546875" style="175" bestFit="1" customWidth="1"/>
    <col min="6158" max="6158" width="15.6640625" style="175" bestFit="1" customWidth="1"/>
    <col min="6159" max="6400" width="10" style="175" customWidth="1"/>
    <col min="6401" max="6401" width="16" style="175" bestFit="1" customWidth="1"/>
    <col min="6402" max="6407" width="5.33203125" style="175" customWidth="1"/>
    <col min="6408" max="6409" width="10" style="175" customWidth="1"/>
    <col min="6410" max="6410" width="18.33203125" style="175" customWidth="1"/>
    <col min="6411" max="6411" width="15.6640625" style="175" bestFit="1" customWidth="1"/>
    <col min="6412" max="6413" width="14.5546875" style="175" bestFit="1" customWidth="1"/>
    <col min="6414" max="6414" width="15.6640625" style="175" bestFit="1" customWidth="1"/>
    <col min="6415" max="6656" width="10" style="175" customWidth="1"/>
    <col min="6657" max="6657" width="16" style="175" bestFit="1" customWidth="1"/>
    <col min="6658" max="6663" width="5.33203125" style="175" customWidth="1"/>
    <col min="6664" max="6665" width="10" style="175" customWidth="1"/>
    <col min="6666" max="6666" width="18.33203125" style="175" customWidth="1"/>
    <col min="6667" max="6667" width="15.6640625" style="175" bestFit="1" customWidth="1"/>
    <col min="6668" max="6669" width="14.5546875" style="175" bestFit="1" customWidth="1"/>
    <col min="6670" max="6670" width="15.6640625" style="175" bestFit="1" customWidth="1"/>
    <col min="6671" max="6912" width="10" style="175" customWidth="1"/>
    <col min="6913" max="6913" width="16" style="175" bestFit="1" customWidth="1"/>
    <col min="6914" max="6919" width="5.33203125" style="175" customWidth="1"/>
    <col min="6920" max="6921" width="10" style="175" customWidth="1"/>
    <col min="6922" max="6922" width="18.33203125" style="175" customWidth="1"/>
    <col min="6923" max="6923" width="15.6640625" style="175" bestFit="1" customWidth="1"/>
    <col min="6924" max="6925" width="14.5546875" style="175" bestFit="1" customWidth="1"/>
    <col min="6926" max="6926" width="15.6640625" style="175" bestFit="1" customWidth="1"/>
    <col min="6927" max="7168" width="10" style="175" customWidth="1"/>
    <col min="7169" max="7169" width="16" style="175" bestFit="1" customWidth="1"/>
    <col min="7170" max="7175" width="5.33203125" style="175" customWidth="1"/>
    <col min="7176" max="7177" width="10" style="175" customWidth="1"/>
    <col min="7178" max="7178" width="18.33203125" style="175" customWidth="1"/>
    <col min="7179" max="7179" width="15.6640625" style="175" bestFit="1" customWidth="1"/>
    <col min="7180" max="7181" width="14.5546875" style="175" bestFit="1" customWidth="1"/>
    <col min="7182" max="7182" width="15.6640625" style="175" bestFit="1" customWidth="1"/>
    <col min="7183" max="7424" width="10" style="175" customWidth="1"/>
    <col min="7425" max="7425" width="16" style="175" bestFit="1" customWidth="1"/>
    <col min="7426" max="7431" width="5.33203125" style="175" customWidth="1"/>
    <col min="7432" max="7433" width="10" style="175" customWidth="1"/>
    <col min="7434" max="7434" width="18.33203125" style="175" customWidth="1"/>
    <col min="7435" max="7435" width="15.6640625" style="175" bestFit="1" customWidth="1"/>
    <col min="7436" max="7437" width="14.5546875" style="175" bestFit="1" customWidth="1"/>
    <col min="7438" max="7438" width="15.6640625" style="175" bestFit="1" customWidth="1"/>
    <col min="7439" max="7680" width="10" style="175" customWidth="1"/>
    <col min="7681" max="7681" width="16" style="175" bestFit="1" customWidth="1"/>
    <col min="7682" max="7687" width="5.33203125" style="175" customWidth="1"/>
    <col min="7688" max="7689" width="10" style="175" customWidth="1"/>
    <col min="7690" max="7690" width="18.33203125" style="175" customWidth="1"/>
    <col min="7691" max="7691" width="15.6640625" style="175" bestFit="1" customWidth="1"/>
    <col min="7692" max="7693" width="14.5546875" style="175" bestFit="1" customWidth="1"/>
    <col min="7694" max="7694" width="15.6640625" style="175" bestFit="1" customWidth="1"/>
    <col min="7695" max="7936" width="10" style="175" customWidth="1"/>
    <col min="7937" max="7937" width="16" style="175" bestFit="1" customWidth="1"/>
    <col min="7938" max="7943" width="5.33203125" style="175" customWidth="1"/>
    <col min="7944" max="7945" width="10" style="175" customWidth="1"/>
    <col min="7946" max="7946" width="18.33203125" style="175" customWidth="1"/>
    <col min="7947" max="7947" width="15.6640625" style="175" bestFit="1" customWidth="1"/>
    <col min="7948" max="7949" width="14.5546875" style="175" bestFit="1" customWidth="1"/>
    <col min="7950" max="7950" width="15.6640625" style="175" bestFit="1" customWidth="1"/>
    <col min="7951" max="8192" width="10" style="175" customWidth="1"/>
    <col min="8193" max="8193" width="16" style="175" bestFit="1" customWidth="1"/>
    <col min="8194" max="8199" width="5.33203125" style="175" customWidth="1"/>
    <col min="8200" max="8201" width="10" style="175" customWidth="1"/>
    <col min="8202" max="8202" width="18.33203125" style="175" customWidth="1"/>
    <col min="8203" max="8203" width="15.6640625" style="175" bestFit="1" customWidth="1"/>
    <col min="8204" max="8205" width="14.5546875" style="175" bestFit="1" customWidth="1"/>
    <col min="8206" max="8206" width="15.6640625" style="175" bestFit="1" customWidth="1"/>
    <col min="8207" max="8448" width="10" style="175" customWidth="1"/>
    <col min="8449" max="8449" width="16" style="175" bestFit="1" customWidth="1"/>
    <col min="8450" max="8455" width="5.33203125" style="175" customWidth="1"/>
    <col min="8456" max="8457" width="10" style="175" customWidth="1"/>
    <col min="8458" max="8458" width="18.33203125" style="175" customWidth="1"/>
    <col min="8459" max="8459" width="15.6640625" style="175" bestFit="1" customWidth="1"/>
    <col min="8460" max="8461" width="14.5546875" style="175" bestFit="1" customWidth="1"/>
    <col min="8462" max="8462" width="15.6640625" style="175" bestFit="1" customWidth="1"/>
    <col min="8463" max="8704" width="10" style="175" customWidth="1"/>
    <col min="8705" max="8705" width="16" style="175" bestFit="1" customWidth="1"/>
    <col min="8706" max="8711" width="5.33203125" style="175" customWidth="1"/>
    <col min="8712" max="8713" width="10" style="175" customWidth="1"/>
    <col min="8714" max="8714" width="18.33203125" style="175" customWidth="1"/>
    <col min="8715" max="8715" width="15.6640625" style="175" bestFit="1" customWidth="1"/>
    <col min="8716" max="8717" width="14.5546875" style="175" bestFit="1" customWidth="1"/>
    <col min="8718" max="8718" width="15.6640625" style="175" bestFit="1" customWidth="1"/>
    <col min="8719" max="8960" width="10" style="175" customWidth="1"/>
    <col min="8961" max="8961" width="16" style="175" bestFit="1" customWidth="1"/>
    <col min="8962" max="8967" width="5.33203125" style="175" customWidth="1"/>
    <col min="8968" max="8969" width="10" style="175" customWidth="1"/>
    <col min="8970" max="8970" width="18.33203125" style="175" customWidth="1"/>
    <col min="8971" max="8971" width="15.6640625" style="175" bestFit="1" customWidth="1"/>
    <col min="8972" max="8973" width="14.5546875" style="175" bestFit="1" customWidth="1"/>
    <col min="8974" max="8974" width="15.6640625" style="175" bestFit="1" customWidth="1"/>
    <col min="8975" max="9216" width="10" style="175" customWidth="1"/>
    <col min="9217" max="9217" width="16" style="175" bestFit="1" customWidth="1"/>
    <col min="9218" max="9223" width="5.33203125" style="175" customWidth="1"/>
    <col min="9224" max="9225" width="10" style="175" customWidth="1"/>
    <col min="9226" max="9226" width="18.33203125" style="175" customWidth="1"/>
    <col min="9227" max="9227" width="15.6640625" style="175" bestFit="1" customWidth="1"/>
    <col min="9228" max="9229" width="14.5546875" style="175" bestFit="1" customWidth="1"/>
    <col min="9230" max="9230" width="15.6640625" style="175" bestFit="1" customWidth="1"/>
    <col min="9231" max="9472" width="10" style="175" customWidth="1"/>
    <col min="9473" max="9473" width="16" style="175" bestFit="1" customWidth="1"/>
    <col min="9474" max="9479" width="5.33203125" style="175" customWidth="1"/>
    <col min="9480" max="9481" width="10" style="175" customWidth="1"/>
    <col min="9482" max="9482" width="18.33203125" style="175" customWidth="1"/>
    <col min="9483" max="9483" width="15.6640625" style="175" bestFit="1" customWidth="1"/>
    <col min="9484" max="9485" width="14.5546875" style="175" bestFit="1" customWidth="1"/>
    <col min="9486" max="9486" width="15.6640625" style="175" bestFit="1" customWidth="1"/>
    <col min="9487" max="9728" width="10" style="175" customWidth="1"/>
    <col min="9729" max="9729" width="16" style="175" bestFit="1" customWidth="1"/>
    <col min="9730" max="9735" width="5.33203125" style="175" customWidth="1"/>
    <col min="9736" max="9737" width="10" style="175" customWidth="1"/>
    <col min="9738" max="9738" width="18.33203125" style="175" customWidth="1"/>
    <col min="9739" max="9739" width="15.6640625" style="175" bestFit="1" customWidth="1"/>
    <col min="9740" max="9741" width="14.5546875" style="175" bestFit="1" customWidth="1"/>
    <col min="9742" max="9742" width="15.6640625" style="175" bestFit="1" customWidth="1"/>
    <col min="9743" max="9984" width="10" style="175" customWidth="1"/>
    <col min="9985" max="9985" width="16" style="175" bestFit="1" customWidth="1"/>
    <col min="9986" max="9991" width="5.33203125" style="175" customWidth="1"/>
    <col min="9992" max="9993" width="10" style="175" customWidth="1"/>
    <col min="9994" max="9994" width="18.33203125" style="175" customWidth="1"/>
    <col min="9995" max="9995" width="15.6640625" style="175" bestFit="1" customWidth="1"/>
    <col min="9996" max="9997" width="14.5546875" style="175" bestFit="1" customWidth="1"/>
    <col min="9998" max="9998" width="15.6640625" style="175" bestFit="1" customWidth="1"/>
    <col min="9999" max="10240" width="10" style="175" customWidth="1"/>
    <col min="10241" max="10241" width="16" style="175" bestFit="1" customWidth="1"/>
    <col min="10242" max="10247" width="5.33203125" style="175" customWidth="1"/>
    <col min="10248" max="10249" width="10" style="175" customWidth="1"/>
    <col min="10250" max="10250" width="18.33203125" style="175" customWidth="1"/>
    <col min="10251" max="10251" width="15.6640625" style="175" bestFit="1" customWidth="1"/>
    <col min="10252" max="10253" width="14.5546875" style="175" bestFit="1" customWidth="1"/>
    <col min="10254" max="10254" width="15.6640625" style="175" bestFit="1" customWidth="1"/>
    <col min="10255" max="10496" width="10" style="175" customWidth="1"/>
    <col min="10497" max="10497" width="16" style="175" bestFit="1" customWidth="1"/>
    <col min="10498" max="10503" width="5.33203125" style="175" customWidth="1"/>
    <col min="10504" max="10505" width="10" style="175" customWidth="1"/>
    <col min="10506" max="10506" width="18.33203125" style="175" customWidth="1"/>
    <col min="10507" max="10507" width="15.6640625" style="175" bestFit="1" customWidth="1"/>
    <col min="10508" max="10509" width="14.5546875" style="175" bestFit="1" customWidth="1"/>
    <col min="10510" max="10510" width="15.6640625" style="175" bestFit="1" customWidth="1"/>
    <col min="10511" max="10752" width="10" style="175" customWidth="1"/>
    <col min="10753" max="10753" width="16" style="175" bestFit="1" customWidth="1"/>
    <col min="10754" max="10759" width="5.33203125" style="175" customWidth="1"/>
    <col min="10760" max="10761" width="10" style="175" customWidth="1"/>
    <col min="10762" max="10762" width="18.33203125" style="175" customWidth="1"/>
    <col min="10763" max="10763" width="15.6640625" style="175" bestFit="1" customWidth="1"/>
    <col min="10764" max="10765" width="14.5546875" style="175" bestFit="1" customWidth="1"/>
    <col min="10766" max="10766" width="15.6640625" style="175" bestFit="1" customWidth="1"/>
    <col min="10767" max="11008" width="10" style="175" customWidth="1"/>
    <col min="11009" max="11009" width="16" style="175" bestFit="1" customWidth="1"/>
    <col min="11010" max="11015" width="5.33203125" style="175" customWidth="1"/>
    <col min="11016" max="11017" width="10" style="175" customWidth="1"/>
    <col min="11018" max="11018" width="18.33203125" style="175" customWidth="1"/>
    <col min="11019" max="11019" width="15.6640625" style="175" bestFit="1" customWidth="1"/>
    <col min="11020" max="11021" width="14.5546875" style="175" bestFit="1" customWidth="1"/>
    <col min="11022" max="11022" width="15.6640625" style="175" bestFit="1" customWidth="1"/>
    <col min="11023" max="11264" width="10" style="175" customWidth="1"/>
    <col min="11265" max="11265" width="16" style="175" bestFit="1" customWidth="1"/>
    <col min="11266" max="11271" width="5.33203125" style="175" customWidth="1"/>
    <col min="11272" max="11273" width="10" style="175" customWidth="1"/>
    <col min="11274" max="11274" width="18.33203125" style="175" customWidth="1"/>
    <col min="11275" max="11275" width="15.6640625" style="175" bestFit="1" customWidth="1"/>
    <col min="11276" max="11277" width="14.5546875" style="175" bestFit="1" customWidth="1"/>
    <col min="11278" max="11278" width="15.6640625" style="175" bestFit="1" customWidth="1"/>
    <col min="11279" max="11520" width="10" style="175" customWidth="1"/>
    <col min="11521" max="11521" width="16" style="175" bestFit="1" customWidth="1"/>
    <col min="11522" max="11527" width="5.33203125" style="175" customWidth="1"/>
    <col min="11528" max="11529" width="10" style="175" customWidth="1"/>
    <col min="11530" max="11530" width="18.33203125" style="175" customWidth="1"/>
    <col min="11531" max="11531" width="15.6640625" style="175" bestFit="1" customWidth="1"/>
    <col min="11532" max="11533" width="14.5546875" style="175" bestFit="1" customWidth="1"/>
    <col min="11534" max="11534" width="15.6640625" style="175" bestFit="1" customWidth="1"/>
    <col min="11535" max="11776" width="10" style="175" customWidth="1"/>
    <col min="11777" max="11777" width="16" style="175" bestFit="1" customWidth="1"/>
    <col min="11778" max="11783" width="5.33203125" style="175" customWidth="1"/>
    <col min="11784" max="11785" width="10" style="175" customWidth="1"/>
    <col min="11786" max="11786" width="18.33203125" style="175" customWidth="1"/>
    <col min="11787" max="11787" width="15.6640625" style="175" bestFit="1" customWidth="1"/>
    <col min="11788" max="11789" width="14.5546875" style="175" bestFit="1" customWidth="1"/>
    <col min="11790" max="11790" width="15.6640625" style="175" bestFit="1" customWidth="1"/>
    <col min="11791" max="12032" width="10" style="175" customWidth="1"/>
    <col min="12033" max="12033" width="16" style="175" bestFit="1" customWidth="1"/>
    <col min="12034" max="12039" width="5.33203125" style="175" customWidth="1"/>
    <col min="12040" max="12041" width="10" style="175" customWidth="1"/>
    <col min="12042" max="12042" width="18.33203125" style="175" customWidth="1"/>
    <col min="12043" max="12043" width="15.6640625" style="175" bestFit="1" customWidth="1"/>
    <col min="12044" max="12045" width="14.5546875" style="175" bestFit="1" customWidth="1"/>
    <col min="12046" max="12046" width="15.6640625" style="175" bestFit="1" customWidth="1"/>
    <col min="12047" max="12288" width="10" style="175" customWidth="1"/>
    <col min="12289" max="12289" width="16" style="175" bestFit="1" customWidth="1"/>
    <col min="12290" max="12295" width="5.33203125" style="175" customWidth="1"/>
    <col min="12296" max="12297" width="10" style="175" customWidth="1"/>
    <col min="12298" max="12298" width="18.33203125" style="175" customWidth="1"/>
    <col min="12299" max="12299" width="15.6640625" style="175" bestFit="1" customWidth="1"/>
    <col min="12300" max="12301" width="14.5546875" style="175" bestFit="1" customWidth="1"/>
    <col min="12302" max="12302" width="15.6640625" style="175" bestFit="1" customWidth="1"/>
    <col min="12303" max="12544" width="10" style="175" customWidth="1"/>
    <col min="12545" max="12545" width="16" style="175" bestFit="1" customWidth="1"/>
    <col min="12546" max="12551" width="5.33203125" style="175" customWidth="1"/>
    <col min="12552" max="12553" width="10" style="175" customWidth="1"/>
    <col min="12554" max="12554" width="18.33203125" style="175" customWidth="1"/>
    <col min="12555" max="12555" width="15.6640625" style="175" bestFit="1" customWidth="1"/>
    <col min="12556" max="12557" width="14.5546875" style="175" bestFit="1" customWidth="1"/>
    <col min="12558" max="12558" width="15.6640625" style="175" bestFit="1" customWidth="1"/>
    <col min="12559" max="12800" width="10" style="175" customWidth="1"/>
    <col min="12801" max="12801" width="16" style="175" bestFit="1" customWidth="1"/>
    <col min="12802" max="12807" width="5.33203125" style="175" customWidth="1"/>
    <col min="12808" max="12809" width="10" style="175" customWidth="1"/>
    <col min="12810" max="12810" width="18.33203125" style="175" customWidth="1"/>
    <col min="12811" max="12811" width="15.6640625" style="175" bestFit="1" customWidth="1"/>
    <col min="12812" max="12813" width="14.5546875" style="175" bestFit="1" customWidth="1"/>
    <col min="12814" max="12814" width="15.6640625" style="175" bestFit="1" customWidth="1"/>
    <col min="12815" max="13056" width="10" style="175" customWidth="1"/>
    <col min="13057" max="13057" width="16" style="175" bestFit="1" customWidth="1"/>
    <col min="13058" max="13063" width="5.33203125" style="175" customWidth="1"/>
    <col min="13064" max="13065" width="10" style="175" customWidth="1"/>
    <col min="13066" max="13066" width="18.33203125" style="175" customWidth="1"/>
    <col min="13067" max="13067" width="15.6640625" style="175" bestFit="1" customWidth="1"/>
    <col min="13068" max="13069" width="14.5546875" style="175" bestFit="1" customWidth="1"/>
    <col min="13070" max="13070" width="15.6640625" style="175" bestFit="1" customWidth="1"/>
    <col min="13071" max="13312" width="10" style="175" customWidth="1"/>
    <col min="13313" max="13313" width="16" style="175" bestFit="1" customWidth="1"/>
    <col min="13314" max="13319" width="5.33203125" style="175" customWidth="1"/>
    <col min="13320" max="13321" width="10" style="175" customWidth="1"/>
    <col min="13322" max="13322" width="18.33203125" style="175" customWidth="1"/>
    <col min="13323" max="13323" width="15.6640625" style="175" bestFit="1" customWidth="1"/>
    <col min="13324" max="13325" width="14.5546875" style="175" bestFit="1" customWidth="1"/>
    <col min="13326" max="13326" width="15.6640625" style="175" bestFit="1" customWidth="1"/>
    <col min="13327" max="13568" width="10" style="175" customWidth="1"/>
    <col min="13569" max="13569" width="16" style="175" bestFit="1" customWidth="1"/>
    <col min="13570" max="13575" width="5.33203125" style="175" customWidth="1"/>
    <col min="13576" max="13577" width="10" style="175" customWidth="1"/>
    <col min="13578" max="13578" width="18.33203125" style="175" customWidth="1"/>
    <col min="13579" max="13579" width="15.6640625" style="175" bestFit="1" customWidth="1"/>
    <col min="13580" max="13581" width="14.5546875" style="175" bestFit="1" customWidth="1"/>
    <col min="13582" max="13582" width="15.6640625" style="175" bestFit="1" customWidth="1"/>
    <col min="13583" max="13824" width="10" style="175" customWidth="1"/>
    <col min="13825" max="13825" width="16" style="175" bestFit="1" customWidth="1"/>
    <col min="13826" max="13831" width="5.33203125" style="175" customWidth="1"/>
    <col min="13832" max="13833" width="10" style="175" customWidth="1"/>
    <col min="13834" max="13834" width="18.33203125" style="175" customWidth="1"/>
    <col min="13835" max="13835" width="15.6640625" style="175" bestFit="1" customWidth="1"/>
    <col min="13836" max="13837" width="14.5546875" style="175" bestFit="1" customWidth="1"/>
    <col min="13838" max="13838" width="15.6640625" style="175" bestFit="1" customWidth="1"/>
    <col min="13839" max="14080" width="10" style="175" customWidth="1"/>
    <col min="14081" max="14081" width="16" style="175" bestFit="1" customWidth="1"/>
    <col min="14082" max="14087" width="5.33203125" style="175" customWidth="1"/>
    <col min="14088" max="14089" width="10" style="175" customWidth="1"/>
    <col min="14090" max="14090" width="18.33203125" style="175" customWidth="1"/>
    <col min="14091" max="14091" width="15.6640625" style="175" bestFit="1" customWidth="1"/>
    <col min="14092" max="14093" width="14.5546875" style="175" bestFit="1" customWidth="1"/>
    <col min="14094" max="14094" width="15.6640625" style="175" bestFit="1" customWidth="1"/>
    <col min="14095" max="14336" width="10" style="175" customWidth="1"/>
    <col min="14337" max="14337" width="16" style="175" bestFit="1" customWidth="1"/>
    <col min="14338" max="14343" width="5.33203125" style="175" customWidth="1"/>
    <col min="14344" max="14345" width="10" style="175" customWidth="1"/>
    <col min="14346" max="14346" width="18.33203125" style="175" customWidth="1"/>
    <col min="14347" max="14347" width="15.6640625" style="175" bestFit="1" customWidth="1"/>
    <col min="14348" max="14349" width="14.5546875" style="175" bestFit="1" customWidth="1"/>
    <col min="14350" max="14350" width="15.6640625" style="175" bestFit="1" customWidth="1"/>
    <col min="14351" max="14592" width="10" style="175" customWidth="1"/>
    <col min="14593" max="14593" width="16" style="175" bestFit="1" customWidth="1"/>
    <col min="14594" max="14599" width="5.33203125" style="175" customWidth="1"/>
    <col min="14600" max="14601" width="10" style="175" customWidth="1"/>
    <col min="14602" max="14602" width="18.33203125" style="175" customWidth="1"/>
    <col min="14603" max="14603" width="15.6640625" style="175" bestFit="1" customWidth="1"/>
    <col min="14604" max="14605" width="14.5546875" style="175" bestFit="1" customWidth="1"/>
    <col min="14606" max="14606" width="15.6640625" style="175" bestFit="1" customWidth="1"/>
    <col min="14607" max="14848" width="10" style="175" customWidth="1"/>
    <col min="14849" max="14849" width="16" style="175" bestFit="1" customWidth="1"/>
    <col min="14850" max="14855" width="5.33203125" style="175" customWidth="1"/>
    <col min="14856" max="14857" width="10" style="175" customWidth="1"/>
    <col min="14858" max="14858" width="18.33203125" style="175" customWidth="1"/>
    <col min="14859" max="14859" width="15.6640625" style="175" bestFit="1" customWidth="1"/>
    <col min="14860" max="14861" width="14.5546875" style="175" bestFit="1" customWidth="1"/>
    <col min="14862" max="14862" width="15.6640625" style="175" bestFit="1" customWidth="1"/>
    <col min="14863" max="15104" width="10" style="175" customWidth="1"/>
    <col min="15105" max="15105" width="16" style="175" bestFit="1" customWidth="1"/>
    <col min="15106" max="15111" width="5.33203125" style="175" customWidth="1"/>
    <col min="15112" max="15113" width="10" style="175" customWidth="1"/>
    <col min="15114" max="15114" width="18.33203125" style="175" customWidth="1"/>
    <col min="15115" max="15115" width="15.6640625" style="175" bestFit="1" customWidth="1"/>
    <col min="15116" max="15117" width="14.5546875" style="175" bestFit="1" customWidth="1"/>
    <col min="15118" max="15118" width="15.6640625" style="175" bestFit="1" customWidth="1"/>
    <col min="15119" max="15360" width="10" style="175" customWidth="1"/>
    <col min="15361" max="15361" width="16" style="175" bestFit="1" customWidth="1"/>
    <col min="15362" max="15367" width="5.33203125" style="175" customWidth="1"/>
    <col min="15368" max="15369" width="10" style="175" customWidth="1"/>
    <col min="15370" max="15370" width="18.33203125" style="175" customWidth="1"/>
    <col min="15371" max="15371" width="15.6640625" style="175" bestFit="1" customWidth="1"/>
    <col min="15372" max="15373" width="14.5546875" style="175" bestFit="1" customWidth="1"/>
    <col min="15374" max="15374" width="15.6640625" style="175" bestFit="1" customWidth="1"/>
    <col min="15375" max="15616" width="10" style="175" customWidth="1"/>
    <col min="15617" max="15617" width="16" style="175" bestFit="1" customWidth="1"/>
    <col min="15618" max="15623" width="5.33203125" style="175" customWidth="1"/>
    <col min="15624" max="15625" width="10" style="175" customWidth="1"/>
    <col min="15626" max="15626" width="18.33203125" style="175" customWidth="1"/>
    <col min="15627" max="15627" width="15.6640625" style="175" bestFit="1" customWidth="1"/>
    <col min="15628" max="15629" width="14.5546875" style="175" bestFit="1" customWidth="1"/>
    <col min="15630" max="15630" width="15.6640625" style="175" bestFit="1" customWidth="1"/>
    <col min="15631" max="15872" width="10" style="175" customWidth="1"/>
    <col min="15873" max="15873" width="16" style="175" bestFit="1" customWidth="1"/>
    <col min="15874" max="15879" width="5.33203125" style="175" customWidth="1"/>
    <col min="15880" max="15881" width="10" style="175" customWidth="1"/>
    <col min="15882" max="15882" width="18.33203125" style="175" customWidth="1"/>
    <col min="15883" max="15883" width="15.6640625" style="175" bestFit="1" customWidth="1"/>
    <col min="15884" max="15885" width="14.5546875" style="175" bestFit="1" customWidth="1"/>
    <col min="15886" max="15886" width="15.6640625" style="175" bestFit="1" customWidth="1"/>
    <col min="15887" max="16128" width="10" style="175" customWidth="1"/>
    <col min="16129" max="16129" width="16" style="175" bestFit="1" customWidth="1"/>
    <col min="16130" max="16135" width="5.33203125" style="175" customWidth="1"/>
    <col min="16136" max="16137" width="10" style="175" customWidth="1"/>
    <col min="16138" max="16138" width="18.33203125" style="175" customWidth="1"/>
    <col min="16139" max="16139" width="15.6640625" style="175" bestFit="1" customWidth="1"/>
    <col min="16140" max="16141" width="14.5546875" style="175" bestFit="1" customWidth="1"/>
    <col min="16142" max="16142" width="15.6640625" style="175" bestFit="1" customWidth="1"/>
    <col min="16143" max="16384" width="10" style="175" customWidth="1"/>
  </cols>
  <sheetData>
    <row r="1" spans="1:15" x14ac:dyDescent="0.25">
      <c r="A1" s="170" t="s">
        <v>363</v>
      </c>
      <c r="B1" s="171" t="s">
        <v>364</v>
      </c>
      <c r="C1" s="172"/>
      <c r="D1" s="172"/>
      <c r="E1" s="172"/>
      <c r="F1" s="172"/>
      <c r="G1" s="172"/>
      <c r="H1" s="172"/>
      <c r="I1" s="172"/>
      <c r="J1" s="172"/>
      <c r="K1" s="173" t="s">
        <v>365</v>
      </c>
      <c r="L1" s="173" t="s">
        <v>366</v>
      </c>
      <c r="M1" s="173" t="s">
        <v>367</v>
      </c>
      <c r="N1" s="173" t="s">
        <v>368</v>
      </c>
      <c r="O1" s="174"/>
    </row>
    <row r="2" spans="1:15" x14ac:dyDescent="0.25">
      <c r="A2" s="176" t="s">
        <v>369</v>
      </c>
      <c r="B2" s="177" t="s">
        <v>370</v>
      </c>
      <c r="C2" s="178"/>
      <c r="D2" s="178"/>
      <c r="E2" s="178"/>
      <c r="F2" s="178"/>
      <c r="G2" s="178"/>
      <c r="H2" s="178"/>
      <c r="I2" s="178"/>
      <c r="J2" s="178"/>
      <c r="K2" s="179">
        <v>25687380.890000001</v>
      </c>
      <c r="L2" s="179">
        <v>2039696.73</v>
      </c>
      <c r="M2" s="179">
        <v>2223391.06</v>
      </c>
      <c r="N2" s="179">
        <v>25503686.559999999</v>
      </c>
      <c r="O2" s="180"/>
    </row>
    <row r="3" spans="1:15" x14ac:dyDescent="0.25">
      <c r="A3" s="176" t="s">
        <v>371</v>
      </c>
      <c r="B3" s="181" t="s">
        <v>372</v>
      </c>
      <c r="C3" s="177" t="s">
        <v>373</v>
      </c>
      <c r="D3" s="178"/>
      <c r="E3" s="178"/>
      <c r="F3" s="178"/>
      <c r="G3" s="178"/>
      <c r="H3" s="178"/>
      <c r="I3" s="178"/>
      <c r="J3" s="178"/>
      <c r="K3" s="179">
        <v>13123439.73</v>
      </c>
      <c r="L3" s="179">
        <v>2036284.33</v>
      </c>
      <c r="M3" s="179">
        <v>2059847.2</v>
      </c>
      <c r="N3" s="179">
        <v>13099876.859999999</v>
      </c>
      <c r="O3" s="180"/>
    </row>
    <row r="4" spans="1:15" x14ac:dyDescent="0.25">
      <c r="A4" s="176" t="s">
        <v>374</v>
      </c>
      <c r="B4" s="182" t="s">
        <v>372</v>
      </c>
      <c r="C4" s="183"/>
      <c r="D4" s="177" t="s">
        <v>375</v>
      </c>
      <c r="E4" s="178"/>
      <c r="F4" s="178"/>
      <c r="G4" s="178"/>
      <c r="H4" s="178"/>
      <c r="I4" s="178"/>
      <c r="J4" s="178"/>
      <c r="K4" s="179">
        <v>13070761.16</v>
      </c>
      <c r="L4" s="179">
        <v>1964067.94</v>
      </c>
      <c r="M4" s="179">
        <v>1989526.28</v>
      </c>
      <c r="N4" s="179">
        <v>13045302.82</v>
      </c>
      <c r="O4" s="180"/>
    </row>
    <row r="5" spans="1:15" x14ac:dyDescent="0.25">
      <c r="A5" s="176" t="s">
        <v>376</v>
      </c>
      <c r="B5" s="182" t="s">
        <v>372</v>
      </c>
      <c r="C5" s="183"/>
      <c r="D5" s="183"/>
      <c r="E5" s="177" t="s">
        <v>375</v>
      </c>
      <c r="F5" s="178"/>
      <c r="G5" s="178"/>
      <c r="H5" s="178"/>
      <c r="I5" s="178"/>
      <c r="J5" s="178"/>
      <c r="K5" s="179">
        <v>13070761.16</v>
      </c>
      <c r="L5" s="179">
        <v>1964067.94</v>
      </c>
      <c r="M5" s="179">
        <v>1989526.28</v>
      </c>
      <c r="N5" s="179">
        <v>13045302.82</v>
      </c>
      <c r="O5" s="180"/>
    </row>
    <row r="6" spans="1:15" x14ac:dyDescent="0.25">
      <c r="A6" s="176" t="s">
        <v>377</v>
      </c>
      <c r="B6" s="182" t="s">
        <v>372</v>
      </c>
      <c r="C6" s="183"/>
      <c r="D6" s="183"/>
      <c r="E6" s="183"/>
      <c r="F6" s="177" t="s">
        <v>378</v>
      </c>
      <c r="G6" s="178"/>
      <c r="H6" s="178"/>
      <c r="I6" s="178"/>
      <c r="J6" s="178"/>
      <c r="K6" s="179">
        <v>6000</v>
      </c>
      <c r="L6" s="179">
        <v>7604</v>
      </c>
      <c r="M6" s="179">
        <v>7604</v>
      </c>
      <c r="N6" s="179">
        <v>6000</v>
      </c>
      <c r="O6" s="180"/>
    </row>
    <row r="7" spans="1:15" x14ac:dyDescent="0.25">
      <c r="A7" s="184" t="s">
        <v>379</v>
      </c>
      <c r="B7" s="182" t="s">
        <v>372</v>
      </c>
      <c r="C7" s="183"/>
      <c r="D7" s="183"/>
      <c r="E7" s="183"/>
      <c r="F7" s="183"/>
      <c r="G7" s="185" t="s">
        <v>380</v>
      </c>
      <c r="H7" s="186"/>
      <c r="I7" s="186"/>
      <c r="J7" s="186"/>
      <c r="K7" s="187">
        <v>5000</v>
      </c>
      <c r="L7" s="187">
        <v>7604</v>
      </c>
      <c r="M7" s="187">
        <v>7604</v>
      </c>
      <c r="N7" s="187">
        <v>5000</v>
      </c>
      <c r="O7" s="188"/>
    </row>
    <row r="8" spans="1:15" x14ac:dyDescent="0.25">
      <c r="A8" s="184" t="s">
        <v>381</v>
      </c>
      <c r="B8" s="182" t="s">
        <v>372</v>
      </c>
      <c r="C8" s="183"/>
      <c r="D8" s="183"/>
      <c r="E8" s="183"/>
      <c r="F8" s="183"/>
      <c r="G8" s="185" t="s">
        <v>382</v>
      </c>
      <c r="H8" s="186"/>
      <c r="I8" s="186"/>
      <c r="J8" s="186"/>
      <c r="K8" s="187">
        <v>1000</v>
      </c>
      <c r="L8" s="187">
        <v>0</v>
      </c>
      <c r="M8" s="187">
        <v>0</v>
      </c>
      <c r="N8" s="187">
        <v>1000</v>
      </c>
      <c r="O8" s="188"/>
    </row>
    <row r="9" spans="1:15" x14ac:dyDescent="0.25">
      <c r="A9" s="189" t="s">
        <v>372</v>
      </c>
      <c r="B9" s="182" t="s">
        <v>372</v>
      </c>
      <c r="C9" s="183"/>
      <c r="D9" s="183"/>
      <c r="E9" s="183"/>
      <c r="F9" s="183"/>
      <c r="G9" s="190" t="s">
        <v>372</v>
      </c>
      <c r="H9" s="191"/>
      <c r="I9" s="191"/>
      <c r="J9" s="191"/>
      <c r="K9" s="192"/>
      <c r="L9" s="192"/>
      <c r="M9" s="192"/>
      <c r="N9" s="192"/>
      <c r="O9" s="191"/>
    </row>
    <row r="10" spans="1:15" x14ac:dyDescent="0.25">
      <c r="A10" s="176" t="s">
        <v>383</v>
      </c>
      <c r="B10" s="182" t="s">
        <v>372</v>
      </c>
      <c r="C10" s="183"/>
      <c r="D10" s="183"/>
      <c r="E10" s="183"/>
      <c r="F10" s="177" t="s">
        <v>384</v>
      </c>
      <c r="G10" s="178"/>
      <c r="H10" s="178"/>
      <c r="I10" s="178"/>
      <c r="J10" s="178"/>
      <c r="K10" s="179">
        <v>219.55</v>
      </c>
      <c r="L10" s="179">
        <v>1273973.8799999999</v>
      </c>
      <c r="M10" s="179">
        <v>1274189.01</v>
      </c>
      <c r="N10" s="179">
        <v>4.42</v>
      </c>
      <c r="O10" s="180"/>
    </row>
    <row r="11" spans="1:15" x14ac:dyDescent="0.25">
      <c r="A11" s="184" t="s">
        <v>385</v>
      </c>
      <c r="B11" s="182" t="s">
        <v>372</v>
      </c>
      <c r="C11" s="183"/>
      <c r="D11" s="183"/>
      <c r="E11" s="183"/>
      <c r="F11" s="183"/>
      <c r="G11" s="185" t="s">
        <v>386</v>
      </c>
      <c r="H11" s="186"/>
      <c r="I11" s="186"/>
      <c r="J11" s="186"/>
      <c r="K11" s="187">
        <v>0</v>
      </c>
      <c r="L11" s="187">
        <v>1215239.28</v>
      </c>
      <c r="M11" s="187">
        <v>1215239.28</v>
      </c>
      <c r="N11" s="187">
        <v>0</v>
      </c>
      <c r="O11" s="188"/>
    </row>
    <row r="12" spans="1:15" x14ac:dyDescent="0.25">
      <c r="A12" s="184" t="s">
        <v>387</v>
      </c>
      <c r="B12" s="182" t="s">
        <v>372</v>
      </c>
      <c r="C12" s="183"/>
      <c r="D12" s="183"/>
      <c r="E12" s="183"/>
      <c r="F12" s="183"/>
      <c r="G12" s="185" t="s">
        <v>388</v>
      </c>
      <c r="H12" s="186"/>
      <c r="I12" s="186"/>
      <c r="J12" s="186"/>
      <c r="K12" s="187">
        <v>4.42</v>
      </c>
      <c r="L12" s="187">
        <v>0</v>
      </c>
      <c r="M12" s="187">
        <v>0</v>
      </c>
      <c r="N12" s="187">
        <v>4.42</v>
      </c>
      <c r="O12" s="188"/>
    </row>
    <row r="13" spans="1:15" x14ac:dyDescent="0.25">
      <c r="A13" s="184" t="s">
        <v>389</v>
      </c>
      <c r="B13" s="182" t="s">
        <v>372</v>
      </c>
      <c r="C13" s="183"/>
      <c r="D13" s="183"/>
      <c r="E13" s="183"/>
      <c r="F13" s="183"/>
      <c r="G13" s="185" t="s">
        <v>390</v>
      </c>
      <c r="H13" s="186"/>
      <c r="I13" s="186"/>
      <c r="J13" s="186"/>
      <c r="K13" s="187">
        <v>215.13</v>
      </c>
      <c r="L13" s="187">
        <v>7444.6</v>
      </c>
      <c r="M13" s="187">
        <v>7659.73</v>
      </c>
      <c r="N13" s="187">
        <v>0</v>
      </c>
      <c r="O13" s="188"/>
    </row>
    <row r="14" spans="1:15" x14ac:dyDescent="0.25">
      <c r="A14" s="184" t="s">
        <v>391</v>
      </c>
      <c r="B14" s="182" t="s">
        <v>372</v>
      </c>
      <c r="C14" s="183"/>
      <c r="D14" s="183"/>
      <c r="E14" s="183"/>
      <c r="F14" s="183"/>
      <c r="G14" s="185" t="s">
        <v>392</v>
      </c>
      <c r="H14" s="186"/>
      <c r="I14" s="186"/>
      <c r="J14" s="186"/>
      <c r="K14" s="187">
        <v>0</v>
      </c>
      <c r="L14" s="187">
        <v>51290</v>
      </c>
      <c r="M14" s="187">
        <v>51290</v>
      </c>
      <c r="N14" s="187">
        <v>0</v>
      </c>
      <c r="O14" s="188"/>
    </row>
    <row r="15" spans="1:15" x14ac:dyDescent="0.25">
      <c r="A15" s="189" t="s">
        <v>372</v>
      </c>
      <c r="B15" s="182" t="s">
        <v>372</v>
      </c>
      <c r="C15" s="183"/>
      <c r="D15" s="183"/>
      <c r="E15" s="183"/>
      <c r="F15" s="183"/>
      <c r="G15" s="190" t="s">
        <v>372</v>
      </c>
      <c r="H15" s="191"/>
      <c r="I15" s="191"/>
      <c r="J15" s="191"/>
      <c r="K15" s="192"/>
      <c r="L15" s="192"/>
      <c r="M15" s="192"/>
      <c r="N15" s="192"/>
      <c r="O15" s="191"/>
    </row>
    <row r="16" spans="1:15" x14ac:dyDescent="0.25">
      <c r="A16" s="176" t="s">
        <v>393</v>
      </c>
      <c r="B16" s="182" t="s">
        <v>372</v>
      </c>
      <c r="C16" s="183"/>
      <c r="D16" s="183"/>
      <c r="E16" s="183"/>
      <c r="F16" s="177" t="s">
        <v>394</v>
      </c>
      <c r="G16" s="178"/>
      <c r="H16" s="178"/>
      <c r="I16" s="178"/>
      <c r="J16" s="178"/>
      <c r="K16" s="179">
        <v>0</v>
      </c>
      <c r="L16" s="179">
        <v>105487.59</v>
      </c>
      <c r="M16" s="179">
        <v>105487.59</v>
      </c>
      <c r="N16" s="179">
        <v>0</v>
      </c>
      <c r="O16" s="180"/>
    </row>
    <row r="17" spans="1:15" x14ac:dyDescent="0.25">
      <c r="A17" s="184" t="s">
        <v>397</v>
      </c>
      <c r="B17" s="182" t="s">
        <v>372</v>
      </c>
      <c r="C17" s="183"/>
      <c r="D17" s="183"/>
      <c r="E17" s="183"/>
      <c r="F17" s="183"/>
      <c r="G17" s="185" t="s">
        <v>398</v>
      </c>
      <c r="H17" s="186"/>
      <c r="I17" s="186"/>
      <c r="J17" s="186"/>
      <c r="K17" s="187">
        <v>0</v>
      </c>
      <c r="L17" s="187">
        <v>105487.59</v>
      </c>
      <c r="M17" s="187">
        <v>105487.59</v>
      </c>
      <c r="N17" s="187">
        <v>0</v>
      </c>
      <c r="O17" s="188"/>
    </row>
    <row r="18" spans="1:15" x14ac:dyDescent="0.25">
      <c r="A18" s="189" t="s">
        <v>372</v>
      </c>
      <c r="B18" s="182" t="s">
        <v>372</v>
      </c>
      <c r="C18" s="183"/>
      <c r="D18" s="183"/>
      <c r="E18" s="183"/>
      <c r="F18" s="183"/>
      <c r="G18" s="190" t="s">
        <v>372</v>
      </c>
      <c r="H18" s="191"/>
      <c r="I18" s="191"/>
      <c r="J18" s="191"/>
      <c r="K18" s="192"/>
      <c r="L18" s="192"/>
      <c r="M18" s="192"/>
      <c r="N18" s="192"/>
      <c r="O18" s="191"/>
    </row>
    <row r="19" spans="1:15" x14ac:dyDescent="0.25">
      <c r="A19" s="176" t="s">
        <v>399</v>
      </c>
      <c r="B19" s="182" t="s">
        <v>372</v>
      </c>
      <c r="C19" s="183"/>
      <c r="D19" s="183"/>
      <c r="E19" s="183"/>
      <c r="F19" s="177" t="s">
        <v>400</v>
      </c>
      <c r="G19" s="178"/>
      <c r="H19" s="178"/>
      <c r="I19" s="178"/>
      <c r="J19" s="178"/>
      <c r="K19" s="179">
        <v>11374670.18</v>
      </c>
      <c r="L19" s="179">
        <v>569361.05000000005</v>
      </c>
      <c r="M19" s="179">
        <v>495255.2</v>
      </c>
      <c r="N19" s="179">
        <v>11448776.029999999</v>
      </c>
      <c r="O19" s="180"/>
    </row>
    <row r="20" spans="1:15" x14ac:dyDescent="0.25">
      <c r="A20" s="184" t="s">
        <v>401</v>
      </c>
      <c r="B20" s="182" t="s">
        <v>372</v>
      </c>
      <c r="C20" s="183"/>
      <c r="D20" s="183"/>
      <c r="E20" s="183"/>
      <c r="F20" s="183"/>
      <c r="G20" s="185" t="s">
        <v>402</v>
      </c>
      <c r="H20" s="186"/>
      <c r="I20" s="186"/>
      <c r="J20" s="186"/>
      <c r="K20" s="187">
        <v>3739195.02</v>
      </c>
      <c r="L20" s="187">
        <v>477391.55</v>
      </c>
      <c r="M20" s="187">
        <v>495166.34</v>
      </c>
      <c r="N20" s="187">
        <v>3721420.23</v>
      </c>
      <c r="O20" s="188"/>
    </row>
    <row r="21" spans="1:15" x14ac:dyDescent="0.25">
      <c r="A21" s="184" t="s">
        <v>403</v>
      </c>
      <c r="B21" s="182" t="s">
        <v>372</v>
      </c>
      <c r="C21" s="183"/>
      <c r="D21" s="183"/>
      <c r="E21" s="183"/>
      <c r="F21" s="183"/>
      <c r="G21" s="185" t="s">
        <v>404</v>
      </c>
      <c r="H21" s="186"/>
      <c r="I21" s="186"/>
      <c r="J21" s="186"/>
      <c r="K21" s="187">
        <v>978621.03</v>
      </c>
      <c r="L21" s="187">
        <v>11951.33</v>
      </c>
      <c r="M21" s="187">
        <v>88.86</v>
      </c>
      <c r="N21" s="187">
        <v>990483.5</v>
      </c>
      <c r="O21" s="188"/>
    </row>
    <row r="22" spans="1:15" x14ac:dyDescent="0.25">
      <c r="A22" s="184" t="s">
        <v>405</v>
      </c>
      <c r="B22" s="182" t="s">
        <v>372</v>
      </c>
      <c r="C22" s="183"/>
      <c r="D22" s="183"/>
      <c r="E22" s="183"/>
      <c r="F22" s="183"/>
      <c r="G22" s="185" t="s">
        <v>406</v>
      </c>
      <c r="H22" s="186"/>
      <c r="I22" s="186"/>
      <c r="J22" s="186"/>
      <c r="K22" s="187">
        <v>6029473.6299999999</v>
      </c>
      <c r="L22" s="187">
        <v>77262.11</v>
      </c>
      <c r="M22" s="187">
        <v>0</v>
      </c>
      <c r="N22" s="187">
        <v>6106735.7400000002</v>
      </c>
      <c r="O22" s="188"/>
    </row>
    <row r="23" spans="1:15" x14ac:dyDescent="0.25">
      <c r="A23" s="184" t="s">
        <v>407</v>
      </c>
      <c r="B23" s="182" t="s">
        <v>372</v>
      </c>
      <c r="C23" s="183"/>
      <c r="D23" s="183"/>
      <c r="E23" s="183"/>
      <c r="F23" s="183"/>
      <c r="G23" s="185" t="s">
        <v>408</v>
      </c>
      <c r="H23" s="186"/>
      <c r="I23" s="186"/>
      <c r="J23" s="186"/>
      <c r="K23" s="187">
        <v>627380.5</v>
      </c>
      <c r="L23" s="187">
        <v>2756.06</v>
      </c>
      <c r="M23" s="187">
        <v>0</v>
      </c>
      <c r="N23" s="187">
        <v>630136.56000000006</v>
      </c>
      <c r="O23" s="188"/>
    </row>
    <row r="24" spans="1:15" x14ac:dyDescent="0.25">
      <c r="A24" s="189" t="s">
        <v>372</v>
      </c>
      <c r="B24" s="182" t="s">
        <v>372</v>
      </c>
      <c r="C24" s="183"/>
      <c r="D24" s="183"/>
      <c r="E24" s="183"/>
      <c r="F24" s="183"/>
      <c r="G24" s="190" t="s">
        <v>372</v>
      </c>
      <c r="H24" s="191"/>
      <c r="I24" s="191"/>
      <c r="J24" s="191"/>
      <c r="K24" s="192"/>
      <c r="L24" s="192"/>
      <c r="M24" s="192"/>
      <c r="N24" s="192"/>
      <c r="O24" s="191"/>
    </row>
    <row r="25" spans="1:15" x14ac:dyDescent="0.25">
      <c r="A25" s="176" t="s">
        <v>409</v>
      </c>
      <c r="B25" s="182" t="s">
        <v>372</v>
      </c>
      <c r="C25" s="183"/>
      <c r="D25" s="183"/>
      <c r="E25" s="183"/>
      <c r="F25" s="177" t="s">
        <v>410</v>
      </c>
      <c r="G25" s="178"/>
      <c r="H25" s="178"/>
      <c r="I25" s="178"/>
      <c r="J25" s="178"/>
      <c r="K25" s="179">
        <v>1689871.43</v>
      </c>
      <c r="L25" s="179">
        <v>6390.11</v>
      </c>
      <c r="M25" s="179">
        <v>105739.17</v>
      </c>
      <c r="N25" s="179">
        <v>1590522.37</v>
      </c>
      <c r="O25" s="180"/>
    </row>
    <row r="26" spans="1:15" x14ac:dyDescent="0.25">
      <c r="A26" s="184" t="s">
        <v>411</v>
      </c>
      <c r="B26" s="182" t="s">
        <v>372</v>
      </c>
      <c r="C26" s="183"/>
      <c r="D26" s="183"/>
      <c r="E26" s="183"/>
      <c r="F26" s="183"/>
      <c r="G26" s="185" t="s">
        <v>412</v>
      </c>
      <c r="H26" s="186"/>
      <c r="I26" s="186"/>
      <c r="J26" s="186"/>
      <c r="K26" s="187">
        <v>1689871.43</v>
      </c>
      <c r="L26" s="187">
        <v>6390.11</v>
      </c>
      <c r="M26" s="187">
        <v>105739.17</v>
      </c>
      <c r="N26" s="187">
        <v>1590522.37</v>
      </c>
      <c r="O26" s="188"/>
    </row>
    <row r="27" spans="1:15" x14ac:dyDescent="0.25">
      <c r="A27" s="189" t="s">
        <v>372</v>
      </c>
      <c r="B27" s="182" t="s">
        <v>372</v>
      </c>
      <c r="C27" s="183"/>
      <c r="D27" s="183"/>
      <c r="E27" s="183"/>
      <c r="F27" s="183"/>
      <c r="G27" s="190" t="s">
        <v>372</v>
      </c>
      <c r="H27" s="191"/>
      <c r="I27" s="191"/>
      <c r="J27" s="191"/>
      <c r="K27" s="192"/>
      <c r="L27" s="192"/>
      <c r="M27" s="192"/>
      <c r="N27" s="192"/>
      <c r="O27" s="191"/>
    </row>
    <row r="28" spans="1:15" x14ac:dyDescent="0.25">
      <c r="A28" s="176" t="s">
        <v>415</v>
      </c>
      <c r="B28" s="182" t="s">
        <v>372</v>
      </c>
      <c r="C28" s="183"/>
      <c r="D28" s="183"/>
      <c r="E28" s="183"/>
      <c r="F28" s="177" t="s">
        <v>416</v>
      </c>
      <c r="G28" s="178"/>
      <c r="H28" s="178"/>
      <c r="I28" s="178"/>
      <c r="J28" s="178"/>
      <c r="K28" s="179">
        <v>0</v>
      </c>
      <c r="L28" s="179">
        <v>1251.31</v>
      </c>
      <c r="M28" s="179">
        <v>1251.31</v>
      </c>
      <c r="N28" s="179">
        <v>0</v>
      </c>
      <c r="O28" s="180"/>
    </row>
    <row r="29" spans="1:15" x14ac:dyDescent="0.25">
      <c r="A29" s="184" t="s">
        <v>417</v>
      </c>
      <c r="B29" s="182" t="s">
        <v>372</v>
      </c>
      <c r="C29" s="183"/>
      <c r="D29" s="183"/>
      <c r="E29" s="183"/>
      <c r="F29" s="183"/>
      <c r="G29" s="185" t="s">
        <v>418</v>
      </c>
      <c r="H29" s="186"/>
      <c r="I29" s="186"/>
      <c r="J29" s="186"/>
      <c r="K29" s="187">
        <v>0</v>
      </c>
      <c r="L29" s="187">
        <v>1251.31</v>
      </c>
      <c r="M29" s="187">
        <v>1251.31</v>
      </c>
      <c r="N29" s="187">
        <v>0</v>
      </c>
      <c r="O29" s="188"/>
    </row>
    <row r="30" spans="1:15" x14ac:dyDescent="0.25">
      <c r="A30" s="189" t="s">
        <v>372</v>
      </c>
      <c r="B30" s="182" t="s">
        <v>372</v>
      </c>
      <c r="C30" s="183"/>
      <c r="D30" s="183"/>
      <c r="E30" s="183"/>
      <c r="F30" s="183"/>
      <c r="G30" s="190" t="s">
        <v>372</v>
      </c>
      <c r="H30" s="191"/>
      <c r="I30" s="191"/>
      <c r="J30" s="191"/>
      <c r="K30" s="192"/>
      <c r="L30" s="192"/>
      <c r="M30" s="192"/>
      <c r="N30" s="192"/>
      <c r="O30" s="191"/>
    </row>
    <row r="31" spans="1:15" x14ac:dyDescent="0.25">
      <c r="A31" s="176" t="s">
        <v>419</v>
      </c>
      <c r="B31" s="182" t="s">
        <v>372</v>
      </c>
      <c r="C31" s="183"/>
      <c r="D31" s="177" t="s">
        <v>420</v>
      </c>
      <c r="E31" s="178"/>
      <c r="F31" s="178"/>
      <c r="G31" s="178"/>
      <c r="H31" s="178"/>
      <c r="I31" s="178"/>
      <c r="J31" s="178"/>
      <c r="K31" s="179">
        <v>52678.57</v>
      </c>
      <c r="L31" s="179">
        <v>72216.39</v>
      </c>
      <c r="M31" s="179">
        <v>70320.92</v>
      </c>
      <c r="N31" s="179">
        <v>54574.04</v>
      </c>
      <c r="O31" s="180"/>
    </row>
    <row r="32" spans="1:15" x14ac:dyDescent="0.25">
      <c r="A32" s="176" t="s">
        <v>421</v>
      </c>
      <c r="B32" s="182" t="s">
        <v>372</v>
      </c>
      <c r="C32" s="183"/>
      <c r="D32" s="183"/>
      <c r="E32" s="177" t="s">
        <v>422</v>
      </c>
      <c r="F32" s="178"/>
      <c r="G32" s="178"/>
      <c r="H32" s="178"/>
      <c r="I32" s="178"/>
      <c r="J32" s="178"/>
      <c r="K32" s="179">
        <v>510</v>
      </c>
      <c r="L32" s="179">
        <v>52415</v>
      </c>
      <c r="M32" s="179">
        <v>51300</v>
      </c>
      <c r="N32" s="179">
        <v>1625</v>
      </c>
      <c r="O32" s="180"/>
    </row>
    <row r="33" spans="1:15" x14ac:dyDescent="0.25">
      <c r="A33" s="176" t="s">
        <v>423</v>
      </c>
      <c r="B33" s="182" t="s">
        <v>372</v>
      </c>
      <c r="C33" s="183"/>
      <c r="D33" s="183"/>
      <c r="E33" s="183"/>
      <c r="F33" s="177" t="s">
        <v>424</v>
      </c>
      <c r="G33" s="178"/>
      <c r="H33" s="178"/>
      <c r="I33" s="178"/>
      <c r="J33" s="178"/>
      <c r="K33" s="179">
        <v>510</v>
      </c>
      <c r="L33" s="179">
        <v>52415</v>
      </c>
      <c r="M33" s="179">
        <v>51300</v>
      </c>
      <c r="N33" s="179">
        <v>1625</v>
      </c>
      <c r="O33" s="180"/>
    </row>
    <row r="34" spans="1:15" x14ac:dyDescent="0.25">
      <c r="A34" s="184" t="s">
        <v>425</v>
      </c>
      <c r="B34" s="182" t="s">
        <v>372</v>
      </c>
      <c r="C34" s="183"/>
      <c r="D34" s="183"/>
      <c r="E34" s="183"/>
      <c r="F34" s="183"/>
      <c r="G34" s="185" t="s">
        <v>426</v>
      </c>
      <c r="H34" s="186"/>
      <c r="I34" s="186"/>
      <c r="J34" s="186"/>
      <c r="K34" s="187">
        <v>10</v>
      </c>
      <c r="L34" s="187">
        <v>51915</v>
      </c>
      <c r="M34" s="187">
        <v>50800</v>
      </c>
      <c r="N34" s="187">
        <v>1125</v>
      </c>
      <c r="O34" s="188"/>
    </row>
    <row r="35" spans="1:15" x14ac:dyDescent="0.25">
      <c r="A35" s="184" t="s">
        <v>427</v>
      </c>
      <c r="B35" s="182" t="s">
        <v>372</v>
      </c>
      <c r="C35" s="183"/>
      <c r="D35" s="183"/>
      <c r="E35" s="183"/>
      <c r="F35" s="183"/>
      <c r="G35" s="185" t="s">
        <v>428</v>
      </c>
      <c r="H35" s="186"/>
      <c r="I35" s="186"/>
      <c r="J35" s="186"/>
      <c r="K35" s="187">
        <v>500</v>
      </c>
      <c r="L35" s="187">
        <v>500</v>
      </c>
      <c r="M35" s="187">
        <v>500</v>
      </c>
      <c r="N35" s="187">
        <v>500</v>
      </c>
      <c r="O35" s="188"/>
    </row>
    <row r="36" spans="1:15" x14ac:dyDescent="0.25">
      <c r="A36" s="189" t="s">
        <v>372</v>
      </c>
      <c r="B36" s="182" t="s">
        <v>372</v>
      </c>
      <c r="C36" s="183"/>
      <c r="D36" s="183"/>
      <c r="E36" s="183"/>
      <c r="F36" s="183"/>
      <c r="G36" s="190" t="s">
        <v>372</v>
      </c>
      <c r="H36" s="191"/>
      <c r="I36" s="191"/>
      <c r="J36" s="191"/>
      <c r="K36" s="192"/>
      <c r="L36" s="192"/>
      <c r="M36" s="192"/>
      <c r="N36" s="192"/>
      <c r="O36" s="191"/>
    </row>
    <row r="37" spans="1:15" x14ac:dyDescent="0.25">
      <c r="A37" s="176" t="s">
        <v>431</v>
      </c>
      <c r="B37" s="182" t="s">
        <v>372</v>
      </c>
      <c r="C37" s="183"/>
      <c r="D37" s="183"/>
      <c r="E37" s="177" t="s">
        <v>432</v>
      </c>
      <c r="F37" s="178"/>
      <c r="G37" s="178"/>
      <c r="H37" s="178"/>
      <c r="I37" s="178"/>
      <c r="J37" s="178"/>
      <c r="K37" s="179">
        <v>37234.449999999997</v>
      </c>
      <c r="L37" s="179">
        <v>19801.39</v>
      </c>
      <c r="M37" s="179">
        <v>15311.29</v>
      </c>
      <c r="N37" s="179">
        <v>41724.550000000003</v>
      </c>
      <c r="O37" s="180"/>
    </row>
    <row r="38" spans="1:15" x14ac:dyDescent="0.25">
      <c r="A38" s="176" t="s">
        <v>433</v>
      </c>
      <c r="B38" s="182" t="s">
        <v>372</v>
      </c>
      <c r="C38" s="183"/>
      <c r="D38" s="183"/>
      <c r="E38" s="183"/>
      <c r="F38" s="177" t="s">
        <v>432</v>
      </c>
      <c r="G38" s="178"/>
      <c r="H38" s="178"/>
      <c r="I38" s="178"/>
      <c r="J38" s="178"/>
      <c r="K38" s="179">
        <v>37234.449999999997</v>
      </c>
      <c r="L38" s="179">
        <v>19801.39</v>
      </c>
      <c r="M38" s="179">
        <v>15311.29</v>
      </c>
      <c r="N38" s="179">
        <v>41724.550000000003</v>
      </c>
      <c r="O38" s="180"/>
    </row>
    <row r="39" spans="1:15" x14ac:dyDescent="0.25">
      <c r="A39" s="184" t="s">
        <v>436</v>
      </c>
      <c r="B39" s="182" t="s">
        <v>372</v>
      </c>
      <c r="C39" s="183"/>
      <c r="D39" s="183"/>
      <c r="E39" s="183"/>
      <c r="F39" s="183"/>
      <c r="G39" s="185" t="s">
        <v>437</v>
      </c>
      <c r="H39" s="186"/>
      <c r="I39" s="186"/>
      <c r="J39" s="186"/>
      <c r="K39" s="187">
        <v>6708.46</v>
      </c>
      <c r="L39" s="187">
        <v>15222.51</v>
      </c>
      <c r="M39" s="187">
        <v>10641.38</v>
      </c>
      <c r="N39" s="187">
        <v>11289.59</v>
      </c>
      <c r="O39" s="188"/>
    </row>
    <row r="40" spans="1:15" x14ac:dyDescent="0.25">
      <c r="A40" s="184" t="s">
        <v>438</v>
      </c>
      <c r="B40" s="182" t="s">
        <v>372</v>
      </c>
      <c r="C40" s="183"/>
      <c r="D40" s="183"/>
      <c r="E40" s="183"/>
      <c r="F40" s="183"/>
      <c r="G40" s="185" t="s">
        <v>439</v>
      </c>
      <c r="H40" s="186"/>
      <c r="I40" s="186"/>
      <c r="J40" s="186"/>
      <c r="K40" s="187">
        <v>938.94</v>
      </c>
      <c r="L40" s="187">
        <v>0</v>
      </c>
      <c r="M40" s="187">
        <v>0</v>
      </c>
      <c r="N40" s="187">
        <v>938.94</v>
      </c>
      <c r="O40" s="188"/>
    </row>
    <row r="41" spans="1:15" x14ac:dyDescent="0.25">
      <c r="A41" s="184" t="s">
        <v>440</v>
      </c>
      <c r="B41" s="182" t="s">
        <v>372</v>
      </c>
      <c r="C41" s="183"/>
      <c r="D41" s="183"/>
      <c r="E41" s="183"/>
      <c r="F41" s="183"/>
      <c r="G41" s="185" t="s">
        <v>441</v>
      </c>
      <c r="H41" s="186"/>
      <c r="I41" s="186"/>
      <c r="J41" s="186"/>
      <c r="K41" s="187">
        <v>0</v>
      </c>
      <c r="L41" s="187">
        <v>4515.07</v>
      </c>
      <c r="M41" s="187">
        <v>4515.07</v>
      </c>
      <c r="N41" s="187">
        <v>0</v>
      </c>
      <c r="O41" s="188"/>
    </row>
    <row r="42" spans="1:15" x14ac:dyDescent="0.25">
      <c r="A42" s="184" t="s">
        <v>1087</v>
      </c>
      <c r="B42" s="182" t="s">
        <v>372</v>
      </c>
      <c r="C42" s="183"/>
      <c r="D42" s="183"/>
      <c r="E42" s="183"/>
      <c r="F42" s="183"/>
      <c r="G42" s="185" t="s">
        <v>1088</v>
      </c>
      <c r="H42" s="186"/>
      <c r="I42" s="186"/>
      <c r="J42" s="186"/>
      <c r="K42" s="187">
        <v>29496.02</v>
      </c>
      <c r="L42" s="187">
        <v>0</v>
      </c>
      <c r="M42" s="187">
        <v>0</v>
      </c>
      <c r="N42" s="187">
        <v>29496.02</v>
      </c>
      <c r="O42" s="188"/>
    </row>
    <row r="43" spans="1:15" x14ac:dyDescent="0.25">
      <c r="A43" s="184" t="s">
        <v>1089</v>
      </c>
      <c r="B43" s="182" t="s">
        <v>372</v>
      </c>
      <c r="C43" s="183"/>
      <c r="D43" s="183"/>
      <c r="E43" s="183"/>
      <c r="F43" s="183"/>
      <c r="G43" s="185" t="s">
        <v>660</v>
      </c>
      <c r="H43" s="186"/>
      <c r="I43" s="186"/>
      <c r="J43" s="186"/>
      <c r="K43" s="187">
        <v>91.03</v>
      </c>
      <c r="L43" s="187">
        <v>63.81</v>
      </c>
      <c r="M43" s="187">
        <v>154.84</v>
      </c>
      <c r="N43" s="187">
        <v>0</v>
      </c>
      <c r="O43" s="188"/>
    </row>
    <row r="44" spans="1:15" x14ac:dyDescent="0.25">
      <c r="A44" s="189" t="s">
        <v>372</v>
      </c>
      <c r="B44" s="182" t="s">
        <v>372</v>
      </c>
      <c r="C44" s="183"/>
      <c r="D44" s="183"/>
      <c r="E44" s="183"/>
      <c r="F44" s="183"/>
      <c r="G44" s="190" t="s">
        <v>372</v>
      </c>
      <c r="H44" s="191"/>
      <c r="I44" s="191"/>
      <c r="J44" s="191"/>
      <c r="K44" s="192"/>
      <c r="L44" s="192"/>
      <c r="M44" s="192"/>
      <c r="N44" s="192"/>
      <c r="O44" s="191"/>
    </row>
    <row r="45" spans="1:15" x14ac:dyDescent="0.25">
      <c r="A45" s="176" t="s">
        <v>442</v>
      </c>
      <c r="B45" s="182" t="s">
        <v>372</v>
      </c>
      <c r="C45" s="183"/>
      <c r="D45" s="183"/>
      <c r="E45" s="177" t="s">
        <v>443</v>
      </c>
      <c r="F45" s="178"/>
      <c r="G45" s="178"/>
      <c r="H45" s="178"/>
      <c r="I45" s="178"/>
      <c r="J45" s="178"/>
      <c r="K45" s="179">
        <v>14934.12</v>
      </c>
      <c r="L45" s="179">
        <v>0</v>
      </c>
      <c r="M45" s="179">
        <v>3709.63</v>
      </c>
      <c r="N45" s="179">
        <v>11224.49</v>
      </c>
      <c r="O45" s="180"/>
    </row>
    <row r="46" spans="1:15" x14ac:dyDescent="0.25">
      <c r="A46" s="176" t="s">
        <v>444</v>
      </c>
      <c r="B46" s="182" t="s">
        <v>372</v>
      </c>
      <c r="C46" s="183"/>
      <c r="D46" s="183"/>
      <c r="E46" s="183"/>
      <c r="F46" s="177" t="s">
        <v>443</v>
      </c>
      <c r="G46" s="178"/>
      <c r="H46" s="178"/>
      <c r="I46" s="178"/>
      <c r="J46" s="178"/>
      <c r="K46" s="179">
        <v>14934.12</v>
      </c>
      <c r="L46" s="179">
        <v>0</v>
      </c>
      <c r="M46" s="179">
        <v>3709.63</v>
      </c>
      <c r="N46" s="179">
        <v>11224.49</v>
      </c>
      <c r="O46" s="180"/>
    </row>
    <row r="47" spans="1:15" x14ac:dyDescent="0.25">
      <c r="A47" s="184" t="s">
        <v>445</v>
      </c>
      <c r="B47" s="182" t="s">
        <v>372</v>
      </c>
      <c r="C47" s="183"/>
      <c r="D47" s="183"/>
      <c r="E47" s="183"/>
      <c r="F47" s="183"/>
      <c r="G47" s="185" t="s">
        <v>446</v>
      </c>
      <c r="H47" s="186"/>
      <c r="I47" s="186"/>
      <c r="J47" s="186"/>
      <c r="K47" s="187">
        <v>14934.12</v>
      </c>
      <c r="L47" s="187">
        <v>0</v>
      </c>
      <c r="M47" s="187">
        <v>3709.63</v>
      </c>
      <c r="N47" s="187">
        <v>11224.49</v>
      </c>
      <c r="O47" s="188"/>
    </row>
    <row r="48" spans="1:15" x14ac:dyDescent="0.25">
      <c r="A48" s="189" t="s">
        <v>372</v>
      </c>
      <c r="B48" s="182" t="s">
        <v>372</v>
      </c>
      <c r="C48" s="183"/>
      <c r="D48" s="183"/>
      <c r="E48" s="183"/>
      <c r="F48" s="183"/>
      <c r="G48" s="190" t="s">
        <v>372</v>
      </c>
      <c r="H48" s="191"/>
      <c r="I48" s="191"/>
      <c r="J48" s="191"/>
      <c r="K48" s="192"/>
      <c r="L48" s="192"/>
      <c r="M48" s="192"/>
      <c r="N48" s="192"/>
      <c r="O48" s="191"/>
    </row>
    <row r="49" spans="1:15" x14ac:dyDescent="0.25">
      <c r="A49" s="176" t="s">
        <v>447</v>
      </c>
      <c r="B49" s="181" t="s">
        <v>372</v>
      </c>
      <c r="C49" s="177" t="s">
        <v>448</v>
      </c>
      <c r="D49" s="178"/>
      <c r="E49" s="178"/>
      <c r="F49" s="178"/>
      <c r="G49" s="178"/>
      <c r="H49" s="178"/>
      <c r="I49" s="178"/>
      <c r="J49" s="178"/>
      <c r="K49" s="179">
        <v>12563941.16</v>
      </c>
      <c r="L49" s="179">
        <v>3412.4</v>
      </c>
      <c r="M49" s="179">
        <v>163543.85999999999</v>
      </c>
      <c r="N49" s="179">
        <v>12403809.699999999</v>
      </c>
      <c r="O49" s="180"/>
    </row>
    <row r="50" spans="1:15" x14ac:dyDescent="0.25">
      <c r="A50" s="176" t="s">
        <v>449</v>
      </c>
      <c r="B50" s="182" t="s">
        <v>372</v>
      </c>
      <c r="C50" s="183"/>
      <c r="D50" s="177" t="s">
        <v>450</v>
      </c>
      <c r="E50" s="178"/>
      <c r="F50" s="178"/>
      <c r="G50" s="178"/>
      <c r="H50" s="178"/>
      <c r="I50" s="178"/>
      <c r="J50" s="178"/>
      <c r="K50" s="179">
        <v>2909386.47</v>
      </c>
      <c r="L50" s="179">
        <v>3412.4</v>
      </c>
      <c r="M50" s="179">
        <v>163543.85999999999</v>
      </c>
      <c r="N50" s="179">
        <v>2749255.01</v>
      </c>
      <c r="O50" s="180"/>
    </row>
    <row r="51" spans="1:15" x14ac:dyDescent="0.25">
      <c r="A51" s="176" t="s">
        <v>451</v>
      </c>
      <c r="B51" s="182" t="s">
        <v>372</v>
      </c>
      <c r="C51" s="183"/>
      <c r="D51" s="183"/>
      <c r="E51" s="177" t="s">
        <v>452</v>
      </c>
      <c r="F51" s="178"/>
      <c r="G51" s="178"/>
      <c r="H51" s="178"/>
      <c r="I51" s="178"/>
      <c r="J51" s="178"/>
      <c r="K51" s="179">
        <v>30736288.989999998</v>
      </c>
      <c r="L51" s="179">
        <v>0</v>
      </c>
      <c r="M51" s="179">
        <v>3412.4</v>
      </c>
      <c r="N51" s="179">
        <v>30732876.59</v>
      </c>
      <c r="O51" s="180"/>
    </row>
    <row r="52" spans="1:15" x14ac:dyDescent="0.25">
      <c r="A52" s="176" t="s">
        <v>453</v>
      </c>
      <c r="B52" s="182" t="s">
        <v>372</v>
      </c>
      <c r="C52" s="183"/>
      <c r="D52" s="183"/>
      <c r="E52" s="183"/>
      <c r="F52" s="177" t="s">
        <v>452</v>
      </c>
      <c r="G52" s="178"/>
      <c r="H52" s="178"/>
      <c r="I52" s="178"/>
      <c r="J52" s="178"/>
      <c r="K52" s="179">
        <v>30736288.989999998</v>
      </c>
      <c r="L52" s="179">
        <v>0</v>
      </c>
      <c r="M52" s="179">
        <v>3412.4</v>
      </c>
      <c r="N52" s="179">
        <v>30732876.59</v>
      </c>
      <c r="O52" s="180"/>
    </row>
    <row r="53" spans="1:15" x14ac:dyDescent="0.25">
      <c r="A53" s="184" t="s">
        <v>454</v>
      </c>
      <c r="B53" s="182" t="s">
        <v>372</v>
      </c>
      <c r="C53" s="183"/>
      <c r="D53" s="183"/>
      <c r="E53" s="183"/>
      <c r="F53" s="183"/>
      <c r="G53" s="185" t="s">
        <v>455</v>
      </c>
      <c r="H53" s="186"/>
      <c r="I53" s="186"/>
      <c r="J53" s="186"/>
      <c r="K53" s="187">
        <v>759111.34</v>
      </c>
      <c r="L53" s="187">
        <v>0</v>
      </c>
      <c r="M53" s="187">
        <v>0</v>
      </c>
      <c r="N53" s="187">
        <v>759111.34</v>
      </c>
      <c r="O53" s="188"/>
    </row>
    <row r="54" spans="1:15" x14ac:dyDescent="0.25">
      <c r="A54" s="184" t="s">
        <v>456</v>
      </c>
      <c r="B54" s="182" t="s">
        <v>372</v>
      </c>
      <c r="C54" s="183"/>
      <c r="D54" s="183"/>
      <c r="E54" s="183"/>
      <c r="F54" s="183"/>
      <c r="G54" s="185" t="s">
        <v>457</v>
      </c>
      <c r="H54" s="186"/>
      <c r="I54" s="186"/>
      <c r="J54" s="186"/>
      <c r="K54" s="187">
        <v>350327.15</v>
      </c>
      <c r="L54" s="187">
        <v>0</v>
      </c>
      <c r="M54" s="187">
        <v>0</v>
      </c>
      <c r="N54" s="187">
        <v>350327.15</v>
      </c>
      <c r="O54" s="188"/>
    </row>
    <row r="55" spans="1:15" x14ac:dyDescent="0.25">
      <c r="A55" s="184" t="s">
        <v>458</v>
      </c>
      <c r="B55" s="182" t="s">
        <v>372</v>
      </c>
      <c r="C55" s="183"/>
      <c r="D55" s="183"/>
      <c r="E55" s="183"/>
      <c r="F55" s="183"/>
      <c r="G55" s="185" t="s">
        <v>459</v>
      </c>
      <c r="H55" s="186"/>
      <c r="I55" s="186"/>
      <c r="J55" s="186"/>
      <c r="K55" s="187">
        <v>1108963.1499999999</v>
      </c>
      <c r="L55" s="187">
        <v>0</v>
      </c>
      <c r="M55" s="187">
        <v>0</v>
      </c>
      <c r="N55" s="187">
        <v>1108963.1499999999</v>
      </c>
      <c r="O55" s="188"/>
    </row>
    <row r="56" spans="1:15" x14ac:dyDescent="0.25">
      <c r="A56" s="184" t="s">
        <v>460</v>
      </c>
      <c r="B56" s="182" t="s">
        <v>372</v>
      </c>
      <c r="C56" s="183"/>
      <c r="D56" s="183"/>
      <c r="E56" s="183"/>
      <c r="F56" s="183"/>
      <c r="G56" s="185" t="s">
        <v>461</v>
      </c>
      <c r="H56" s="186"/>
      <c r="I56" s="186"/>
      <c r="J56" s="186"/>
      <c r="K56" s="187">
        <v>903695.32</v>
      </c>
      <c r="L56" s="187">
        <v>0</v>
      </c>
      <c r="M56" s="187">
        <v>0</v>
      </c>
      <c r="N56" s="187">
        <v>903695.32</v>
      </c>
      <c r="O56" s="188"/>
    </row>
    <row r="57" spans="1:15" x14ac:dyDescent="0.25">
      <c r="A57" s="184" t="s">
        <v>462</v>
      </c>
      <c r="B57" s="182" t="s">
        <v>372</v>
      </c>
      <c r="C57" s="183"/>
      <c r="D57" s="183"/>
      <c r="E57" s="183"/>
      <c r="F57" s="183"/>
      <c r="G57" s="185" t="s">
        <v>463</v>
      </c>
      <c r="H57" s="186"/>
      <c r="I57" s="186"/>
      <c r="J57" s="186"/>
      <c r="K57" s="187">
        <v>1359192.99</v>
      </c>
      <c r="L57" s="187">
        <v>0</v>
      </c>
      <c r="M57" s="187">
        <v>0</v>
      </c>
      <c r="N57" s="187">
        <v>1359192.99</v>
      </c>
      <c r="O57" s="188"/>
    </row>
    <row r="58" spans="1:15" x14ac:dyDescent="0.25">
      <c r="A58" s="184" t="s">
        <v>464</v>
      </c>
      <c r="B58" s="182" t="s">
        <v>372</v>
      </c>
      <c r="C58" s="183"/>
      <c r="D58" s="183"/>
      <c r="E58" s="183"/>
      <c r="F58" s="183"/>
      <c r="G58" s="185" t="s">
        <v>465</v>
      </c>
      <c r="H58" s="186"/>
      <c r="I58" s="186"/>
      <c r="J58" s="186"/>
      <c r="K58" s="187">
        <v>601566.87</v>
      </c>
      <c r="L58" s="187">
        <v>0</v>
      </c>
      <c r="M58" s="187">
        <v>0</v>
      </c>
      <c r="N58" s="187">
        <v>601566.87</v>
      </c>
      <c r="O58" s="188"/>
    </row>
    <row r="59" spans="1:15" x14ac:dyDescent="0.25">
      <c r="A59" s="184" t="s">
        <v>466</v>
      </c>
      <c r="B59" s="182" t="s">
        <v>372</v>
      </c>
      <c r="C59" s="183"/>
      <c r="D59" s="183"/>
      <c r="E59" s="183"/>
      <c r="F59" s="183"/>
      <c r="G59" s="185" t="s">
        <v>467</v>
      </c>
      <c r="H59" s="186"/>
      <c r="I59" s="186"/>
      <c r="J59" s="186"/>
      <c r="K59" s="187">
        <v>1906672.67</v>
      </c>
      <c r="L59" s="187">
        <v>0</v>
      </c>
      <c r="M59" s="187">
        <v>3412.4</v>
      </c>
      <c r="N59" s="187">
        <v>1903260.27</v>
      </c>
      <c r="O59" s="188"/>
    </row>
    <row r="60" spans="1:15" x14ac:dyDescent="0.25">
      <c r="A60" s="184" t="s">
        <v>468</v>
      </c>
      <c r="B60" s="182" t="s">
        <v>372</v>
      </c>
      <c r="C60" s="183"/>
      <c r="D60" s="183"/>
      <c r="E60" s="183"/>
      <c r="F60" s="183"/>
      <c r="G60" s="185" t="s">
        <v>469</v>
      </c>
      <c r="H60" s="186"/>
      <c r="I60" s="186"/>
      <c r="J60" s="186"/>
      <c r="K60" s="187">
        <v>76973.740000000005</v>
      </c>
      <c r="L60" s="187">
        <v>0</v>
      </c>
      <c r="M60" s="187">
        <v>0</v>
      </c>
      <c r="N60" s="187">
        <v>76973.740000000005</v>
      </c>
      <c r="O60" s="188"/>
    </row>
    <row r="61" spans="1:15" x14ac:dyDescent="0.25">
      <c r="A61" s="184" t="s">
        <v>470</v>
      </c>
      <c r="B61" s="182" t="s">
        <v>372</v>
      </c>
      <c r="C61" s="183"/>
      <c r="D61" s="183"/>
      <c r="E61" s="183"/>
      <c r="F61" s="183"/>
      <c r="G61" s="185" t="s">
        <v>471</v>
      </c>
      <c r="H61" s="186"/>
      <c r="I61" s="186"/>
      <c r="J61" s="186"/>
      <c r="K61" s="187">
        <v>48104.38</v>
      </c>
      <c r="L61" s="187">
        <v>0</v>
      </c>
      <c r="M61" s="187">
        <v>0</v>
      </c>
      <c r="N61" s="187">
        <v>48104.38</v>
      </c>
      <c r="O61" s="188"/>
    </row>
    <row r="62" spans="1:15" x14ac:dyDescent="0.25">
      <c r="A62" s="184" t="s">
        <v>472</v>
      </c>
      <c r="B62" s="182" t="s">
        <v>372</v>
      </c>
      <c r="C62" s="183"/>
      <c r="D62" s="183"/>
      <c r="E62" s="183"/>
      <c r="F62" s="183"/>
      <c r="G62" s="185" t="s">
        <v>473</v>
      </c>
      <c r="H62" s="186"/>
      <c r="I62" s="186"/>
      <c r="J62" s="186"/>
      <c r="K62" s="187">
        <v>555431.16</v>
      </c>
      <c r="L62" s="187">
        <v>0</v>
      </c>
      <c r="M62" s="187">
        <v>0</v>
      </c>
      <c r="N62" s="187">
        <v>555431.16</v>
      </c>
      <c r="O62" s="188"/>
    </row>
    <row r="63" spans="1:15" x14ac:dyDescent="0.25">
      <c r="A63" s="184" t="s">
        <v>474</v>
      </c>
      <c r="B63" s="182" t="s">
        <v>372</v>
      </c>
      <c r="C63" s="183"/>
      <c r="D63" s="183"/>
      <c r="E63" s="183"/>
      <c r="F63" s="183"/>
      <c r="G63" s="185" t="s">
        <v>475</v>
      </c>
      <c r="H63" s="186"/>
      <c r="I63" s="186"/>
      <c r="J63" s="186"/>
      <c r="K63" s="187">
        <v>120178.97</v>
      </c>
      <c r="L63" s="187">
        <v>0</v>
      </c>
      <c r="M63" s="187">
        <v>0</v>
      </c>
      <c r="N63" s="187">
        <v>120178.97</v>
      </c>
      <c r="O63" s="188"/>
    </row>
    <row r="64" spans="1:15" x14ac:dyDescent="0.25">
      <c r="A64" s="184" t="s">
        <v>476</v>
      </c>
      <c r="B64" s="182" t="s">
        <v>372</v>
      </c>
      <c r="C64" s="183"/>
      <c r="D64" s="183"/>
      <c r="E64" s="183"/>
      <c r="F64" s="183"/>
      <c r="G64" s="185" t="s">
        <v>477</v>
      </c>
      <c r="H64" s="186"/>
      <c r="I64" s="186"/>
      <c r="J64" s="186"/>
      <c r="K64" s="187">
        <v>31828.44</v>
      </c>
      <c r="L64" s="187">
        <v>0</v>
      </c>
      <c r="M64" s="187">
        <v>0</v>
      </c>
      <c r="N64" s="187">
        <v>31828.44</v>
      </c>
      <c r="O64" s="188"/>
    </row>
    <row r="65" spans="1:15" x14ac:dyDescent="0.25">
      <c r="A65" s="184" t="s">
        <v>478</v>
      </c>
      <c r="B65" s="182" t="s">
        <v>372</v>
      </c>
      <c r="C65" s="183"/>
      <c r="D65" s="183"/>
      <c r="E65" s="183"/>
      <c r="F65" s="183"/>
      <c r="G65" s="185" t="s">
        <v>479</v>
      </c>
      <c r="H65" s="186"/>
      <c r="I65" s="186"/>
      <c r="J65" s="186"/>
      <c r="K65" s="187">
        <v>525406.35</v>
      </c>
      <c r="L65" s="187">
        <v>0</v>
      </c>
      <c r="M65" s="187">
        <v>0</v>
      </c>
      <c r="N65" s="187">
        <v>525406.35</v>
      </c>
      <c r="O65" s="188"/>
    </row>
    <row r="66" spans="1:15" x14ac:dyDescent="0.25">
      <c r="A66" s="184" t="s">
        <v>480</v>
      </c>
      <c r="B66" s="182" t="s">
        <v>372</v>
      </c>
      <c r="C66" s="183"/>
      <c r="D66" s="183"/>
      <c r="E66" s="183"/>
      <c r="F66" s="183"/>
      <c r="G66" s="185" t="s">
        <v>481</v>
      </c>
      <c r="H66" s="186"/>
      <c r="I66" s="186"/>
      <c r="J66" s="186"/>
      <c r="K66" s="187">
        <v>9021.5</v>
      </c>
      <c r="L66" s="187">
        <v>0</v>
      </c>
      <c r="M66" s="187">
        <v>0</v>
      </c>
      <c r="N66" s="187">
        <v>9021.5</v>
      </c>
      <c r="O66" s="188"/>
    </row>
    <row r="67" spans="1:15" x14ac:dyDescent="0.25">
      <c r="A67" s="184" t="s">
        <v>482</v>
      </c>
      <c r="B67" s="182" t="s">
        <v>372</v>
      </c>
      <c r="C67" s="183"/>
      <c r="D67" s="183"/>
      <c r="E67" s="183"/>
      <c r="F67" s="183"/>
      <c r="G67" s="185" t="s">
        <v>483</v>
      </c>
      <c r="H67" s="186"/>
      <c r="I67" s="186"/>
      <c r="J67" s="186"/>
      <c r="K67" s="187">
        <v>2345610.4500000002</v>
      </c>
      <c r="L67" s="187">
        <v>0</v>
      </c>
      <c r="M67" s="187">
        <v>0</v>
      </c>
      <c r="N67" s="187">
        <v>2345610.4500000002</v>
      </c>
      <c r="O67" s="188"/>
    </row>
    <row r="68" spans="1:15" x14ac:dyDescent="0.25">
      <c r="A68" s="184" t="s">
        <v>484</v>
      </c>
      <c r="B68" s="182" t="s">
        <v>372</v>
      </c>
      <c r="C68" s="183"/>
      <c r="D68" s="183"/>
      <c r="E68" s="183"/>
      <c r="F68" s="183"/>
      <c r="G68" s="185" t="s">
        <v>485</v>
      </c>
      <c r="H68" s="186"/>
      <c r="I68" s="186"/>
      <c r="J68" s="186"/>
      <c r="K68" s="187">
        <v>5213215.55</v>
      </c>
      <c r="L68" s="187">
        <v>0</v>
      </c>
      <c r="M68" s="187">
        <v>0</v>
      </c>
      <c r="N68" s="187">
        <v>5213215.55</v>
      </c>
      <c r="O68" s="188"/>
    </row>
    <row r="69" spans="1:15" x14ac:dyDescent="0.25">
      <c r="A69" s="184" t="s">
        <v>486</v>
      </c>
      <c r="B69" s="182" t="s">
        <v>372</v>
      </c>
      <c r="C69" s="183"/>
      <c r="D69" s="183"/>
      <c r="E69" s="183"/>
      <c r="F69" s="183"/>
      <c r="G69" s="185" t="s">
        <v>487</v>
      </c>
      <c r="H69" s="186"/>
      <c r="I69" s="186"/>
      <c r="J69" s="186"/>
      <c r="K69" s="187">
        <v>1212299.67</v>
      </c>
      <c r="L69" s="187">
        <v>0</v>
      </c>
      <c r="M69" s="187">
        <v>0</v>
      </c>
      <c r="N69" s="187">
        <v>1212299.67</v>
      </c>
      <c r="O69" s="188"/>
    </row>
    <row r="70" spans="1:15" x14ac:dyDescent="0.25">
      <c r="A70" s="184" t="s">
        <v>488</v>
      </c>
      <c r="B70" s="182" t="s">
        <v>372</v>
      </c>
      <c r="C70" s="183"/>
      <c r="D70" s="183"/>
      <c r="E70" s="183"/>
      <c r="F70" s="183"/>
      <c r="G70" s="185" t="s">
        <v>489</v>
      </c>
      <c r="H70" s="186"/>
      <c r="I70" s="186"/>
      <c r="J70" s="186"/>
      <c r="K70" s="187">
        <v>5293717.33</v>
      </c>
      <c r="L70" s="187">
        <v>0</v>
      </c>
      <c r="M70" s="187">
        <v>0</v>
      </c>
      <c r="N70" s="187">
        <v>5293717.33</v>
      </c>
      <c r="O70" s="188"/>
    </row>
    <row r="71" spans="1:15" x14ac:dyDescent="0.25">
      <c r="A71" s="184" t="s">
        <v>490</v>
      </c>
      <c r="B71" s="182" t="s">
        <v>372</v>
      </c>
      <c r="C71" s="183"/>
      <c r="D71" s="183"/>
      <c r="E71" s="183"/>
      <c r="F71" s="183"/>
      <c r="G71" s="185" t="s">
        <v>491</v>
      </c>
      <c r="H71" s="186"/>
      <c r="I71" s="186"/>
      <c r="J71" s="186"/>
      <c r="K71" s="187">
        <v>263138.71999999997</v>
      </c>
      <c r="L71" s="187">
        <v>0</v>
      </c>
      <c r="M71" s="187">
        <v>0</v>
      </c>
      <c r="N71" s="187">
        <v>263138.71999999997</v>
      </c>
      <c r="O71" s="188"/>
    </row>
    <row r="72" spans="1:15" x14ac:dyDescent="0.25">
      <c r="A72" s="184" t="s">
        <v>492</v>
      </c>
      <c r="B72" s="182" t="s">
        <v>372</v>
      </c>
      <c r="C72" s="183"/>
      <c r="D72" s="183"/>
      <c r="E72" s="183"/>
      <c r="F72" s="183"/>
      <c r="G72" s="185" t="s">
        <v>493</v>
      </c>
      <c r="H72" s="186"/>
      <c r="I72" s="186"/>
      <c r="J72" s="186"/>
      <c r="K72" s="187">
        <v>2769863.61</v>
      </c>
      <c r="L72" s="187">
        <v>0</v>
      </c>
      <c r="M72" s="187">
        <v>0</v>
      </c>
      <c r="N72" s="187">
        <v>2769863.61</v>
      </c>
      <c r="O72" s="188"/>
    </row>
    <row r="73" spans="1:15" x14ac:dyDescent="0.25">
      <c r="A73" s="184" t="s">
        <v>496</v>
      </c>
      <c r="B73" s="182" t="s">
        <v>372</v>
      </c>
      <c r="C73" s="183"/>
      <c r="D73" s="183"/>
      <c r="E73" s="183"/>
      <c r="F73" s="183"/>
      <c r="G73" s="185" t="s">
        <v>497</v>
      </c>
      <c r="H73" s="186"/>
      <c r="I73" s="186"/>
      <c r="J73" s="186"/>
      <c r="K73" s="187">
        <v>3832172.58</v>
      </c>
      <c r="L73" s="187">
        <v>0</v>
      </c>
      <c r="M73" s="187">
        <v>0</v>
      </c>
      <c r="N73" s="187">
        <v>3832172.58</v>
      </c>
      <c r="O73" s="188"/>
    </row>
    <row r="74" spans="1:15" x14ac:dyDescent="0.25">
      <c r="A74" s="184" t="s">
        <v>498</v>
      </c>
      <c r="B74" s="182" t="s">
        <v>372</v>
      </c>
      <c r="C74" s="183"/>
      <c r="D74" s="183"/>
      <c r="E74" s="183"/>
      <c r="F74" s="183"/>
      <c r="G74" s="185" t="s">
        <v>499</v>
      </c>
      <c r="H74" s="186"/>
      <c r="I74" s="186"/>
      <c r="J74" s="186"/>
      <c r="K74" s="187">
        <v>174389.91</v>
      </c>
      <c r="L74" s="187">
        <v>0</v>
      </c>
      <c r="M74" s="187">
        <v>0</v>
      </c>
      <c r="N74" s="187">
        <v>174389.91</v>
      </c>
      <c r="O74" s="188"/>
    </row>
    <row r="75" spans="1:15" x14ac:dyDescent="0.25">
      <c r="A75" s="184" t="s">
        <v>500</v>
      </c>
      <c r="B75" s="182" t="s">
        <v>372</v>
      </c>
      <c r="C75" s="183"/>
      <c r="D75" s="183"/>
      <c r="E75" s="183"/>
      <c r="F75" s="183"/>
      <c r="G75" s="185" t="s">
        <v>501</v>
      </c>
      <c r="H75" s="186"/>
      <c r="I75" s="186"/>
      <c r="J75" s="186"/>
      <c r="K75" s="187">
        <v>482685.7</v>
      </c>
      <c r="L75" s="187">
        <v>0</v>
      </c>
      <c r="M75" s="187">
        <v>0</v>
      </c>
      <c r="N75" s="187">
        <v>482685.7</v>
      </c>
      <c r="O75" s="188"/>
    </row>
    <row r="76" spans="1:15" x14ac:dyDescent="0.25">
      <c r="A76" s="184" t="s">
        <v>502</v>
      </c>
      <c r="B76" s="182" t="s">
        <v>372</v>
      </c>
      <c r="C76" s="183"/>
      <c r="D76" s="183"/>
      <c r="E76" s="183"/>
      <c r="F76" s="183"/>
      <c r="G76" s="185" t="s">
        <v>503</v>
      </c>
      <c r="H76" s="186"/>
      <c r="I76" s="186"/>
      <c r="J76" s="186"/>
      <c r="K76" s="187">
        <v>69645.5</v>
      </c>
      <c r="L76" s="187">
        <v>0</v>
      </c>
      <c r="M76" s="187">
        <v>0</v>
      </c>
      <c r="N76" s="187">
        <v>69645.5</v>
      </c>
      <c r="O76" s="188"/>
    </row>
    <row r="77" spans="1:15" x14ac:dyDescent="0.25">
      <c r="A77" s="184" t="s">
        <v>504</v>
      </c>
      <c r="B77" s="182" t="s">
        <v>372</v>
      </c>
      <c r="C77" s="183"/>
      <c r="D77" s="183"/>
      <c r="E77" s="183"/>
      <c r="F77" s="183"/>
      <c r="G77" s="185" t="s">
        <v>505</v>
      </c>
      <c r="H77" s="186"/>
      <c r="I77" s="186"/>
      <c r="J77" s="186"/>
      <c r="K77" s="187">
        <v>363075.94</v>
      </c>
      <c r="L77" s="187">
        <v>0</v>
      </c>
      <c r="M77" s="187">
        <v>0</v>
      </c>
      <c r="N77" s="187">
        <v>363075.94</v>
      </c>
      <c r="O77" s="188"/>
    </row>
    <row r="78" spans="1:15" x14ac:dyDescent="0.25">
      <c r="A78" s="184" t="s">
        <v>506</v>
      </c>
      <c r="B78" s="182" t="s">
        <v>372</v>
      </c>
      <c r="C78" s="183"/>
      <c r="D78" s="183"/>
      <c r="E78" s="183"/>
      <c r="F78" s="183"/>
      <c r="G78" s="185" t="s">
        <v>507</v>
      </c>
      <c r="H78" s="186"/>
      <c r="I78" s="186"/>
      <c r="J78" s="186"/>
      <c r="K78" s="187">
        <v>360000</v>
      </c>
      <c r="L78" s="187">
        <v>0</v>
      </c>
      <c r="M78" s="187">
        <v>0</v>
      </c>
      <c r="N78" s="187">
        <v>360000</v>
      </c>
      <c r="O78" s="188"/>
    </row>
    <row r="79" spans="1:15" x14ac:dyDescent="0.25">
      <c r="A79" s="189" t="s">
        <v>372</v>
      </c>
      <c r="B79" s="182" t="s">
        <v>372</v>
      </c>
      <c r="C79" s="183"/>
      <c r="D79" s="183"/>
      <c r="E79" s="183"/>
      <c r="F79" s="183"/>
      <c r="G79" s="190" t="s">
        <v>372</v>
      </c>
      <c r="H79" s="191"/>
      <c r="I79" s="191"/>
      <c r="J79" s="191"/>
      <c r="K79" s="192"/>
      <c r="L79" s="192"/>
      <c r="M79" s="192"/>
      <c r="N79" s="192"/>
      <c r="O79" s="191"/>
    </row>
    <row r="80" spans="1:15" x14ac:dyDescent="0.25">
      <c r="A80" s="176" t="s">
        <v>508</v>
      </c>
      <c r="B80" s="182" t="s">
        <v>372</v>
      </c>
      <c r="C80" s="183"/>
      <c r="D80" s="183"/>
      <c r="E80" s="177" t="s">
        <v>509</v>
      </c>
      <c r="F80" s="178"/>
      <c r="G80" s="178"/>
      <c r="H80" s="178"/>
      <c r="I80" s="178"/>
      <c r="J80" s="178"/>
      <c r="K80" s="179">
        <v>-27925503.539999999</v>
      </c>
      <c r="L80" s="179">
        <v>3412.4</v>
      </c>
      <c r="M80" s="179">
        <v>159789.32999999999</v>
      </c>
      <c r="N80" s="179">
        <v>-28081880.469999999</v>
      </c>
      <c r="O80" s="180"/>
    </row>
    <row r="81" spans="1:15" x14ac:dyDescent="0.25">
      <c r="A81" s="176" t="s">
        <v>510</v>
      </c>
      <c r="B81" s="182" t="s">
        <v>372</v>
      </c>
      <c r="C81" s="183"/>
      <c r="D81" s="183"/>
      <c r="E81" s="183"/>
      <c r="F81" s="177" t="s">
        <v>509</v>
      </c>
      <c r="G81" s="178"/>
      <c r="H81" s="178"/>
      <c r="I81" s="178"/>
      <c r="J81" s="178"/>
      <c r="K81" s="179">
        <v>-27925503.539999999</v>
      </c>
      <c r="L81" s="179">
        <v>3412.4</v>
      </c>
      <c r="M81" s="179">
        <v>159789.32999999999</v>
      </c>
      <c r="N81" s="179">
        <v>-28081880.469999999</v>
      </c>
      <c r="O81" s="180"/>
    </row>
    <row r="82" spans="1:15" x14ac:dyDescent="0.25">
      <c r="A82" s="184" t="s">
        <v>511</v>
      </c>
      <c r="B82" s="182" t="s">
        <v>372</v>
      </c>
      <c r="C82" s="183"/>
      <c r="D82" s="183"/>
      <c r="E82" s="183"/>
      <c r="F82" s="183"/>
      <c r="G82" s="185" t="s">
        <v>512</v>
      </c>
      <c r="H82" s="186"/>
      <c r="I82" s="186"/>
      <c r="J82" s="186"/>
      <c r="K82" s="187">
        <v>-1108963.1499999999</v>
      </c>
      <c r="L82" s="187">
        <v>0</v>
      </c>
      <c r="M82" s="187">
        <v>0</v>
      </c>
      <c r="N82" s="187">
        <v>-1108963.1499999999</v>
      </c>
      <c r="O82" s="188"/>
    </row>
    <row r="83" spans="1:15" x14ac:dyDescent="0.25">
      <c r="A83" s="184" t="s">
        <v>513</v>
      </c>
      <c r="B83" s="182" t="s">
        <v>372</v>
      </c>
      <c r="C83" s="183"/>
      <c r="D83" s="183"/>
      <c r="E83" s="183"/>
      <c r="F83" s="183"/>
      <c r="G83" s="185" t="s">
        <v>514</v>
      </c>
      <c r="H83" s="186"/>
      <c r="I83" s="186"/>
      <c r="J83" s="186"/>
      <c r="K83" s="187">
        <v>-1045481.06</v>
      </c>
      <c r="L83" s="187">
        <v>0</v>
      </c>
      <c r="M83" s="187">
        <v>14703.12</v>
      </c>
      <c r="N83" s="187">
        <v>-1060184.18</v>
      </c>
      <c r="O83" s="188"/>
    </row>
    <row r="84" spans="1:15" x14ac:dyDescent="0.25">
      <c r="A84" s="184" t="s">
        <v>515</v>
      </c>
      <c r="B84" s="182" t="s">
        <v>372</v>
      </c>
      <c r="C84" s="183"/>
      <c r="D84" s="183"/>
      <c r="E84" s="183"/>
      <c r="F84" s="183"/>
      <c r="G84" s="185" t="s">
        <v>516</v>
      </c>
      <c r="H84" s="186"/>
      <c r="I84" s="186"/>
      <c r="J84" s="186"/>
      <c r="K84" s="187">
        <v>-786038.26</v>
      </c>
      <c r="L84" s="187">
        <v>0</v>
      </c>
      <c r="M84" s="187">
        <v>2425</v>
      </c>
      <c r="N84" s="187">
        <v>-788463.26</v>
      </c>
      <c r="O84" s="188"/>
    </row>
    <row r="85" spans="1:15" x14ac:dyDescent="0.25">
      <c r="A85" s="184" t="s">
        <v>517</v>
      </c>
      <c r="B85" s="182" t="s">
        <v>372</v>
      </c>
      <c r="C85" s="183"/>
      <c r="D85" s="183"/>
      <c r="E85" s="183"/>
      <c r="F85" s="183"/>
      <c r="G85" s="185" t="s">
        <v>518</v>
      </c>
      <c r="H85" s="186"/>
      <c r="I85" s="186"/>
      <c r="J85" s="186"/>
      <c r="K85" s="187">
        <v>-758566.28</v>
      </c>
      <c r="L85" s="187">
        <v>0</v>
      </c>
      <c r="M85" s="187">
        <v>58.19</v>
      </c>
      <c r="N85" s="187">
        <v>-758624.47</v>
      </c>
      <c r="O85" s="188"/>
    </row>
    <row r="86" spans="1:15" x14ac:dyDescent="0.25">
      <c r="A86" s="184" t="s">
        <v>519</v>
      </c>
      <c r="B86" s="182" t="s">
        <v>372</v>
      </c>
      <c r="C86" s="183"/>
      <c r="D86" s="183"/>
      <c r="E86" s="183"/>
      <c r="F86" s="183"/>
      <c r="G86" s="185" t="s">
        <v>520</v>
      </c>
      <c r="H86" s="186"/>
      <c r="I86" s="186"/>
      <c r="J86" s="186"/>
      <c r="K86" s="187">
        <v>-1868542.25</v>
      </c>
      <c r="L86" s="187">
        <v>3412.4</v>
      </c>
      <c r="M86" s="187">
        <v>4294.22</v>
      </c>
      <c r="N86" s="187">
        <v>-1869424.07</v>
      </c>
      <c r="O86" s="188"/>
    </row>
    <row r="87" spans="1:15" x14ac:dyDescent="0.25">
      <c r="A87" s="184" t="s">
        <v>521</v>
      </c>
      <c r="B87" s="182" t="s">
        <v>372</v>
      </c>
      <c r="C87" s="183"/>
      <c r="D87" s="183"/>
      <c r="E87" s="183"/>
      <c r="F87" s="183"/>
      <c r="G87" s="185" t="s">
        <v>522</v>
      </c>
      <c r="H87" s="186"/>
      <c r="I87" s="186"/>
      <c r="J87" s="186"/>
      <c r="K87" s="187">
        <v>-56759.24</v>
      </c>
      <c r="L87" s="187">
        <v>0</v>
      </c>
      <c r="M87" s="187">
        <v>624.45000000000005</v>
      </c>
      <c r="N87" s="187">
        <v>-57383.69</v>
      </c>
      <c r="O87" s="188"/>
    </row>
    <row r="88" spans="1:15" x14ac:dyDescent="0.25">
      <c r="A88" s="184" t="s">
        <v>523</v>
      </c>
      <c r="B88" s="182" t="s">
        <v>372</v>
      </c>
      <c r="C88" s="183"/>
      <c r="D88" s="183"/>
      <c r="E88" s="183"/>
      <c r="F88" s="183"/>
      <c r="G88" s="185" t="s">
        <v>524</v>
      </c>
      <c r="H88" s="186"/>
      <c r="I88" s="186"/>
      <c r="J88" s="186"/>
      <c r="K88" s="187">
        <v>-350271.28</v>
      </c>
      <c r="L88" s="187">
        <v>0</v>
      </c>
      <c r="M88" s="187">
        <v>49.3</v>
      </c>
      <c r="N88" s="187">
        <v>-350320.58</v>
      </c>
      <c r="O88" s="188"/>
    </row>
    <row r="89" spans="1:15" x14ac:dyDescent="0.25">
      <c r="A89" s="184" t="s">
        <v>525</v>
      </c>
      <c r="B89" s="182" t="s">
        <v>372</v>
      </c>
      <c r="C89" s="183"/>
      <c r="D89" s="183"/>
      <c r="E89" s="183"/>
      <c r="F89" s="183"/>
      <c r="G89" s="185" t="s">
        <v>526</v>
      </c>
      <c r="H89" s="186"/>
      <c r="I89" s="186"/>
      <c r="J89" s="186"/>
      <c r="K89" s="187">
        <v>-48104.38</v>
      </c>
      <c r="L89" s="187">
        <v>0</v>
      </c>
      <c r="M89" s="187">
        <v>0</v>
      </c>
      <c r="N89" s="187">
        <v>-48104.38</v>
      </c>
      <c r="O89" s="188"/>
    </row>
    <row r="90" spans="1:15" x14ac:dyDescent="0.25">
      <c r="A90" s="184" t="s">
        <v>527</v>
      </c>
      <c r="B90" s="182" t="s">
        <v>372</v>
      </c>
      <c r="C90" s="183"/>
      <c r="D90" s="183"/>
      <c r="E90" s="183"/>
      <c r="F90" s="183"/>
      <c r="G90" s="185" t="s">
        <v>528</v>
      </c>
      <c r="H90" s="186"/>
      <c r="I90" s="186"/>
      <c r="J90" s="186"/>
      <c r="K90" s="187">
        <v>-601566.87</v>
      </c>
      <c r="L90" s="187">
        <v>0</v>
      </c>
      <c r="M90" s="187">
        <v>0</v>
      </c>
      <c r="N90" s="187">
        <v>-601566.87</v>
      </c>
      <c r="O90" s="188"/>
    </row>
    <row r="91" spans="1:15" x14ac:dyDescent="0.25">
      <c r="A91" s="184" t="s">
        <v>529</v>
      </c>
      <c r="B91" s="182" t="s">
        <v>372</v>
      </c>
      <c r="C91" s="183"/>
      <c r="D91" s="183"/>
      <c r="E91" s="183"/>
      <c r="F91" s="183"/>
      <c r="G91" s="185" t="s">
        <v>530</v>
      </c>
      <c r="H91" s="186"/>
      <c r="I91" s="186"/>
      <c r="J91" s="186"/>
      <c r="K91" s="187">
        <v>-536705.87</v>
      </c>
      <c r="L91" s="187">
        <v>0</v>
      </c>
      <c r="M91" s="187">
        <v>451.59</v>
      </c>
      <c r="N91" s="187">
        <v>-537157.46</v>
      </c>
      <c r="O91" s="188"/>
    </row>
    <row r="92" spans="1:15" x14ac:dyDescent="0.25">
      <c r="A92" s="184" t="s">
        <v>531</v>
      </c>
      <c r="B92" s="182" t="s">
        <v>372</v>
      </c>
      <c r="C92" s="183"/>
      <c r="D92" s="183"/>
      <c r="E92" s="183"/>
      <c r="F92" s="183"/>
      <c r="G92" s="185" t="s">
        <v>532</v>
      </c>
      <c r="H92" s="186"/>
      <c r="I92" s="186"/>
      <c r="J92" s="186"/>
      <c r="K92" s="187">
        <v>-120178.97</v>
      </c>
      <c r="L92" s="187">
        <v>0</v>
      </c>
      <c r="M92" s="187">
        <v>0</v>
      </c>
      <c r="N92" s="187">
        <v>-120178.97</v>
      </c>
      <c r="O92" s="188"/>
    </row>
    <row r="93" spans="1:15" x14ac:dyDescent="0.25">
      <c r="A93" s="184" t="s">
        <v>533</v>
      </c>
      <c r="B93" s="182" t="s">
        <v>372</v>
      </c>
      <c r="C93" s="183"/>
      <c r="D93" s="183"/>
      <c r="E93" s="183"/>
      <c r="F93" s="183"/>
      <c r="G93" s="185" t="s">
        <v>534</v>
      </c>
      <c r="H93" s="186"/>
      <c r="I93" s="186"/>
      <c r="J93" s="186"/>
      <c r="K93" s="187">
        <v>-31828.44</v>
      </c>
      <c r="L93" s="187">
        <v>0</v>
      </c>
      <c r="M93" s="187">
        <v>0</v>
      </c>
      <c r="N93" s="187">
        <v>-31828.44</v>
      </c>
      <c r="O93" s="188"/>
    </row>
    <row r="94" spans="1:15" x14ac:dyDescent="0.25">
      <c r="A94" s="184" t="s">
        <v>535</v>
      </c>
      <c r="B94" s="182" t="s">
        <v>372</v>
      </c>
      <c r="C94" s="183"/>
      <c r="D94" s="183"/>
      <c r="E94" s="183"/>
      <c r="F94" s="183"/>
      <c r="G94" s="185" t="s">
        <v>536</v>
      </c>
      <c r="H94" s="186"/>
      <c r="I94" s="186"/>
      <c r="J94" s="186"/>
      <c r="K94" s="187">
        <v>-525406.35</v>
      </c>
      <c r="L94" s="187">
        <v>0</v>
      </c>
      <c r="M94" s="187">
        <v>0</v>
      </c>
      <c r="N94" s="187">
        <v>-525406.35</v>
      </c>
      <c r="O94" s="188"/>
    </row>
    <row r="95" spans="1:15" x14ac:dyDescent="0.25">
      <c r="A95" s="184" t="s">
        <v>537</v>
      </c>
      <c r="B95" s="182" t="s">
        <v>372</v>
      </c>
      <c r="C95" s="183"/>
      <c r="D95" s="183"/>
      <c r="E95" s="183"/>
      <c r="F95" s="183"/>
      <c r="G95" s="185" t="s">
        <v>538</v>
      </c>
      <c r="H95" s="186"/>
      <c r="I95" s="186"/>
      <c r="J95" s="186"/>
      <c r="K95" s="187">
        <v>-9021.5</v>
      </c>
      <c r="L95" s="187">
        <v>0</v>
      </c>
      <c r="M95" s="187">
        <v>0</v>
      </c>
      <c r="N95" s="187">
        <v>-9021.5</v>
      </c>
      <c r="O95" s="188"/>
    </row>
    <row r="96" spans="1:15" x14ac:dyDescent="0.25">
      <c r="A96" s="184" t="s">
        <v>539</v>
      </c>
      <c r="B96" s="182" t="s">
        <v>372</v>
      </c>
      <c r="C96" s="183"/>
      <c r="D96" s="183"/>
      <c r="E96" s="183"/>
      <c r="F96" s="183"/>
      <c r="G96" s="185" t="s">
        <v>540</v>
      </c>
      <c r="H96" s="186"/>
      <c r="I96" s="186"/>
      <c r="J96" s="186"/>
      <c r="K96" s="187">
        <v>-2322997.2000000002</v>
      </c>
      <c r="L96" s="187">
        <v>0</v>
      </c>
      <c r="M96" s="187">
        <v>2303.6799999999998</v>
      </c>
      <c r="N96" s="187">
        <v>-2325300.88</v>
      </c>
      <c r="O96" s="188"/>
    </row>
    <row r="97" spans="1:15" x14ac:dyDescent="0.25">
      <c r="A97" s="184" t="s">
        <v>541</v>
      </c>
      <c r="B97" s="182" t="s">
        <v>372</v>
      </c>
      <c r="C97" s="183"/>
      <c r="D97" s="183"/>
      <c r="E97" s="183"/>
      <c r="F97" s="183"/>
      <c r="G97" s="185" t="s">
        <v>542</v>
      </c>
      <c r="H97" s="186"/>
      <c r="I97" s="186"/>
      <c r="J97" s="186"/>
      <c r="K97" s="187">
        <v>-5091237.0999999996</v>
      </c>
      <c r="L97" s="187">
        <v>0</v>
      </c>
      <c r="M97" s="187">
        <v>11381.42</v>
      </c>
      <c r="N97" s="187">
        <v>-5102618.5199999996</v>
      </c>
      <c r="O97" s="188"/>
    </row>
    <row r="98" spans="1:15" x14ac:dyDescent="0.25">
      <c r="A98" s="184" t="s">
        <v>543</v>
      </c>
      <c r="B98" s="182" t="s">
        <v>372</v>
      </c>
      <c r="C98" s="183"/>
      <c r="D98" s="183"/>
      <c r="E98" s="183"/>
      <c r="F98" s="183"/>
      <c r="G98" s="185" t="s">
        <v>544</v>
      </c>
      <c r="H98" s="186"/>
      <c r="I98" s="186"/>
      <c r="J98" s="186"/>
      <c r="K98" s="187">
        <v>-1185887.99</v>
      </c>
      <c r="L98" s="187">
        <v>0</v>
      </c>
      <c r="M98" s="187">
        <v>1361.01</v>
      </c>
      <c r="N98" s="187">
        <v>-1187249</v>
      </c>
      <c r="O98" s="188"/>
    </row>
    <row r="99" spans="1:15" x14ac:dyDescent="0.25">
      <c r="A99" s="184" t="s">
        <v>545</v>
      </c>
      <c r="B99" s="182" t="s">
        <v>372</v>
      </c>
      <c r="C99" s="183"/>
      <c r="D99" s="183"/>
      <c r="E99" s="183"/>
      <c r="F99" s="183"/>
      <c r="G99" s="185" t="s">
        <v>546</v>
      </c>
      <c r="H99" s="186"/>
      <c r="I99" s="186"/>
      <c r="J99" s="186"/>
      <c r="K99" s="187">
        <v>-5288675.83</v>
      </c>
      <c r="L99" s="187">
        <v>0</v>
      </c>
      <c r="M99" s="187">
        <v>445.78</v>
      </c>
      <c r="N99" s="187">
        <v>-5289121.6100000003</v>
      </c>
      <c r="O99" s="188"/>
    </row>
    <row r="100" spans="1:15" x14ac:dyDescent="0.25">
      <c r="A100" s="184" t="s">
        <v>547</v>
      </c>
      <c r="B100" s="182" t="s">
        <v>372</v>
      </c>
      <c r="C100" s="183"/>
      <c r="D100" s="183"/>
      <c r="E100" s="183"/>
      <c r="F100" s="183"/>
      <c r="G100" s="185" t="s">
        <v>548</v>
      </c>
      <c r="H100" s="186"/>
      <c r="I100" s="186"/>
      <c r="J100" s="186"/>
      <c r="K100" s="187">
        <v>-234257.22</v>
      </c>
      <c r="L100" s="187">
        <v>0</v>
      </c>
      <c r="M100" s="187">
        <v>4325.2700000000004</v>
      </c>
      <c r="N100" s="187">
        <v>-238582.49</v>
      </c>
      <c r="O100" s="188"/>
    </row>
    <row r="101" spans="1:15" x14ac:dyDescent="0.25">
      <c r="A101" s="184" t="s">
        <v>549</v>
      </c>
      <c r="B101" s="182" t="s">
        <v>372</v>
      </c>
      <c r="C101" s="183"/>
      <c r="D101" s="183"/>
      <c r="E101" s="183"/>
      <c r="F101" s="183"/>
      <c r="G101" s="185" t="s">
        <v>550</v>
      </c>
      <c r="H101" s="186"/>
      <c r="I101" s="186"/>
      <c r="J101" s="186"/>
      <c r="K101" s="187">
        <v>-1848637.07</v>
      </c>
      <c r="L101" s="187">
        <v>0</v>
      </c>
      <c r="M101" s="187">
        <v>113830</v>
      </c>
      <c r="N101" s="187">
        <v>-1962467.07</v>
      </c>
      <c r="O101" s="188"/>
    </row>
    <row r="102" spans="1:15" x14ac:dyDescent="0.25">
      <c r="A102" s="184" t="s">
        <v>551</v>
      </c>
      <c r="B102" s="182" t="s">
        <v>372</v>
      </c>
      <c r="C102" s="183"/>
      <c r="D102" s="183"/>
      <c r="E102" s="183"/>
      <c r="F102" s="183"/>
      <c r="G102" s="185" t="s">
        <v>552</v>
      </c>
      <c r="H102" s="186"/>
      <c r="I102" s="186"/>
      <c r="J102" s="186"/>
      <c r="K102" s="187">
        <v>-3832172.58</v>
      </c>
      <c r="L102" s="187">
        <v>0</v>
      </c>
      <c r="M102" s="187">
        <v>0</v>
      </c>
      <c r="N102" s="187">
        <v>-3832172.58</v>
      </c>
      <c r="O102" s="188"/>
    </row>
    <row r="103" spans="1:15" x14ac:dyDescent="0.25">
      <c r="A103" s="184" t="s">
        <v>553</v>
      </c>
      <c r="B103" s="182" t="s">
        <v>372</v>
      </c>
      <c r="C103" s="183"/>
      <c r="D103" s="183"/>
      <c r="E103" s="183"/>
      <c r="F103" s="183"/>
      <c r="G103" s="185" t="s">
        <v>554</v>
      </c>
      <c r="H103" s="186"/>
      <c r="I103" s="186"/>
      <c r="J103" s="186"/>
      <c r="K103" s="187">
        <v>-174389.91</v>
      </c>
      <c r="L103" s="187">
        <v>0</v>
      </c>
      <c r="M103" s="187">
        <v>0</v>
      </c>
      <c r="N103" s="187">
        <v>-174389.91</v>
      </c>
      <c r="O103" s="188"/>
    </row>
    <row r="104" spans="1:15" x14ac:dyDescent="0.25">
      <c r="A104" s="184" t="s">
        <v>555</v>
      </c>
      <c r="B104" s="182" t="s">
        <v>372</v>
      </c>
      <c r="C104" s="183"/>
      <c r="D104" s="183"/>
      <c r="E104" s="183"/>
      <c r="F104" s="183"/>
      <c r="G104" s="185" t="s">
        <v>556</v>
      </c>
      <c r="H104" s="186"/>
      <c r="I104" s="186"/>
      <c r="J104" s="186"/>
      <c r="K104" s="187">
        <v>-74650.67</v>
      </c>
      <c r="L104" s="187">
        <v>0</v>
      </c>
      <c r="M104" s="187">
        <v>2885.98</v>
      </c>
      <c r="N104" s="187">
        <v>-77536.649999999994</v>
      </c>
      <c r="O104" s="188"/>
    </row>
    <row r="105" spans="1:15" x14ac:dyDescent="0.25">
      <c r="A105" s="184" t="s">
        <v>557</v>
      </c>
      <c r="B105" s="182" t="s">
        <v>372</v>
      </c>
      <c r="C105" s="183"/>
      <c r="D105" s="183"/>
      <c r="E105" s="183"/>
      <c r="F105" s="183"/>
      <c r="G105" s="185" t="s">
        <v>558</v>
      </c>
      <c r="H105" s="186"/>
      <c r="I105" s="186"/>
      <c r="J105" s="186"/>
      <c r="K105" s="187">
        <v>-25164.07</v>
      </c>
      <c r="L105" s="187">
        <v>0</v>
      </c>
      <c r="M105" s="187">
        <v>650.32000000000005</v>
      </c>
      <c r="N105" s="187">
        <v>-25814.39</v>
      </c>
      <c r="O105" s="188"/>
    </row>
    <row r="106" spans="1:15" x14ac:dyDescent="0.25">
      <c r="A106" s="189" t="s">
        <v>372</v>
      </c>
      <c r="B106" s="182" t="s">
        <v>372</v>
      </c>
      <c r="C106" s="183"/>
      <c r="D106" s="183"/>
      <c r="E106" s="183"/>
      <c r="F106" s="183"/>
      <c r="G106" s="190" t="s">
        <v>372</v>
      </c>
      <c r="H106" s="191"/>
      <c r="I106" s="191"/>
      <c r="J106" s="191"/>
      <c r="K106" s="192"/>
      <c r="L106" s="192"/>
      <c r="M106" s="192"/>
      <c r="N106" s="192"/>
      <c r="O106" s="191"/>
    </row>
    <row r="107" spans="1:15" x14ac:dyDescent="0.25">
      <c r="A107" s="176" t="s">
        <v>559</v>
      </c>
      <c r="B107" s="182" t="s">
        <v>372</v>
      </c>
      <c r="C107" s="183"/>
      <c r="D107" s="183"/>
      <c r="E107" s="177" t="s">
        <v>560</v>
      </c>
      <c r="F107" s="178"/>
      <c r="G107" s="178"/>
      <c r="H107" s="178"/>
      <c r="I107" s="178"/>
      <c r="J107" s="178"/>
      <c r="K107" s="179">
        <v>4741.0200000000004</v>
      </c>
      <c r="L107" s="179">
        <v>0</v>
      </c>
      <c r="M107" s="179">
        <v>342.13</v>
      </c>
      <c r="N107" s="179">
        <v>4398.8900000000003</v>
      </c>
      <c r="O107" s="180"/>
    </row>
    <row r="108" spans="1:15" x14ac:dyDescent="0.25">
      <c r="A108" s="176" t="s">
        <v>561</v>
      </c>
      <c r="B108" s="182" t="s">
        <v>372</v>
      </c>
      <c r="C108" s="183"/>
      <c r="D108" s="183"/>
      <c r="E108" s="183"/>
      <c r="F108" s="177" t="s">
        <v>560</v>
      </c>
      <c r="G108" s="178"/>
      <c r="H108" s="178"/>
      <c r="I108" s="178"/>
      <c r="J108" s="178"/>
      <c r="K108" s="179">
        <v>539838.66</v>
      </c>
      <c r="L108" s="179">
        <v>0</v>
      </c>
      <c r="M108" s="179">
        <v>0</v>
      </c>
      <c r="N108" s="179">
        <v>539838.66</v>
      </c>
      <c r="O108" s="180"/>
    </row>
    <row r="109" spans="1:15" x14ac:dyDescent="0.25">
      <c r="A109" s="184" t="s">
        <v>562</v>
      </c>
      <c r="B109" s="182" t="s">
        <v>372</v>
      </c>
      <c r="C109" s="183"/>
      <c r="D109" s="183"/>
      <c r="E109" s="183"/>
      <c r="F109" s="183"/>
      <c r="G109" s="185" t="s">
        <v>563</v>
      </c>
      <c r="H109" s="186"/>
      <c r="I109" s="186"/>
      <c r="J109" s="186"/>
      <c r="K109" s="187">
        <v>416520.66</v>
      </c>
      <c r="L109" s="187">
        <v>0</v>
      </c>
      <c r="M109" s="187">
        <v>0</v>
      </c>
      <c r="N109" s="187">
        <v>416520.66</v>
      </c>
      <c r="O109" s="188"/>
    </row>
    <row r="110" spans="1:15" x14ac:dyDescent="0.25">
      <c r="A110" s="184" t="s">
        <v>564</v>
      </c>
      <c r="B110" s="182" t="s">
        <v>372</v>
      </c>
      <c r="C110" s="183"/>
      <c r="D110" s="183"/>
      <c r="E110" s="183"/>
      <c r="F110" s="183"/>
      <c r="G110" s="185" t="s">
        <v>565</v>
      </c>
      <c r="H110" s="186"/>
      <c r="I110" s="186"/>
      <c r="J110" s="186"/>
      <c r="K110" s="187">
        <v>113798</v>
      </c>
      <c r="L110" s="187">
        <v>0</v>
      </c>
      <c r="M110" s="187">
        <v>0</v>
      </c>
      <c r="N110" s="187">
        <v>113798</v>
      </c>
      <c r="O110" s="188"/>
    </row>
    <row r="111" spans="1:15" x14ac:dyDescent="0.25">
      <c r="A111" s="184" t="s">
        <v>566</v>
      </c>
      <c r="B111" s="182" t="s">
        <v>372</v>
      </c>
      <c r="C111" s="183"/>
      <c r="D111" s="183"/>
      <c r="E111" s="183"/>
      <c r="F111" s="183"/>
      <c r="G111" s="185" t="s">
        <v>567</v>
      </c>
      <c r="H111" s="186"/>
      <c r="I111" s="186"/>
      <c r="J111" s="186"/>
      <c r="K111" s="187">
        <v>9520</v>
      </c>
      <c r="L111" s="187">
        <v>0</v>
      </c>
      <c r="M111" s="187">
        <v>0</v>
      </c>
      <c r="N111" s="187">
        <v>9520</v>
      </c>
      <c r="O111" s="188"/>
    </row>
    <row r="112" spans="1:15" x14ac:dyDescent="0.25">
      <c r="A112" s="189" t="s">
        <v>372</v>
      </c>
      <c r="B112" s="182" t="s">
        <v>372</v>
      </c>
      <c r="C112" s="183"/>
      <c r="D112" s="183"/>
      <c r="E112" s="183"/>
      <c r="F112" s="183"/>
      <c r="G112" s="190" t="s">
        <v>372</v>
      </c>
      <c r="H112" s="191"/>
      <c r="I112" s="191"/>
      <c r="J112" s="191"/>
      <c r="K112" s="192"/>
      <c r="L112" s="192"/>
      <c r="M112" s="192"/>
      <c r="N112" s="192"/>
      <c r="O112" s="191"/>
    </row>
    <row r="113" spans="1:15" x14ac:dyDescent="0.25">
      <c r="A113" s="176" t="s">
        <v>568</v>
      </c>
      <c r="B113" s="182" t="s">
        <v>372</v>
      </c>
      <c r="C113" s="183"/>
      <c r="D113" s="183"/>
      <c r="E113" s="183"/>
      <c r="F113" s="177" t="s">
        <v>569</v>
      </c>
      <c r="G113" s="178"/>
      <c r="H113" s="178"/>
      <c r="I113" s="178"/>
      <c r="J113" s="178"/>
      <c r="K113" s="179">
        <v>-535097.64</v>
      </c>
      <c r="L113" s="179">
        <v>0</v>
      </c>
      <c r="M113" s="179">
        <v>342.13</v>
      </c>
      <c r="N113" s="179">
        <v>-535439.77</v>
      </c>
      <c r="O113" s="180"/>
    </row>
    <row r="114" spans="1:15" x14ac:dyDescent="0.25">
      <c r="A114" s="184" t="s">
        <v>570</v>
      </c>
      <c r="B114" s="182" t="s">
        <v>372</v>
      </c>
      <c r="C114" s="183"/>
      <c r="D114" s="183"/>
      <c r="E114" s="183"/>
      <c r="F114" s="183"/>
      <c r="G114" s="185" t="s">
        <v>571</v>
      </c>
      <c r="H114" s="186"/>
      <c r="I114" s="186"/>
      <c r="J114" s="186"/>
      <c r="K114" s="187">
        <v>-411779.64</v>
      </c>
      <c r="L114" s="187">
        <v>0</v>
      </c>
      <c r="M114" s="187">
        <v>342.13</v>
      </c>
      <c r="N114" s="187">
        <v>-412121.77</v>
      </c>
      <c r="O114" s="188"/>
    </row>
    <row r="115" spans="1:15" x14ac:dyDescent="0.25">
      <c r="A115" s="184" t="s">
        <v>572</v>
      </c>
      <c r="B115" s="182" t="s">
        <v>372</v>
      </c>
      <c r="C115" s="183"/>
      <c r="D115" s="183"/>
      <c r="E115" s="183"/>
      <c r="F115" s="183"/>
      <c r="G115" s="185" t="s">
        <v>573</v>
      </c>
      <c r="H115" s="186"/>
      <c r="I115" s="186"/>
      <c r="J115" s="186"/>
      <c r="K115" s="187">
        <v>-9520</v>
      </c>
      <c r="L115" s="187">
        <v>0</v>
      </c>
      <c r="M115" s="187">
        <v>0</v>
      </c>
      <c r="N115" s="187">
        <v>-9520</v>
      </c>
      <c r="O115" s="188"/>
    </row>
    <row r="116" spans="1:15" x14ac:dyDescent="0.25">
      <c r="A116" s="184" t="s">
        <v>574</v>
      </c>
      <c r="B116" s="182" t="s">
        <v>372</v>
      </c>
      <c r="C116" s="183"/>
      <c r="D116" s="183"/>
      <c r="E116" s="183"/>
      <c r="F116" s="183"/>
      <c r="G116" s="185" t="s">
        <v>575</v>
      </c>
      <c r="H116" s="186"/>
      <c r="I116" s="186"/>
      <c r="J116" s="186"/>
      <c r="K116" s="187">
        <v>-113798</v>
      </c>
      <c r="L116" s="187">
        <v>0</v>
      </c>
      <c r="M116" s="187">
        <v>0</v>
      </c>
      <c r="N116" s="187">
        <v>-113798</v>
      </c>
      <c r="O116" s="188"/>
    </row>
    <row r="117" spans="1:15" x14ac:dyDescent="0.25">
      <c r="A117" s="189" t="s">
        <v>372</v>
      </c>
      <c r="B117" s="182" t="s">
        <v>372</v>
      </c>
      <c r="C117" s="183"/>
      <c r="D117" s="183"/>
      <c r="E117" s="183"/>
      <c r="F117" s="183"/>
      <c r="G117" s="190" t="s">
        <v>372</v>
      </c>
      <c r="H117" s="191"/>
      <c r="I117" s="191"/>
      <c r="J117" s="191"/>
      <c r="K117" s="192"/>
      <c r="L117" s="192"/>
      <c r="M117" s="192"/>
      <c r="N117" s="192"/>
      <c r="O117" s="191"/>
    </row>
    <row r="118" spans="1:15" x14ac:dyDescent="0.25">
      <c r="A118" s="176" t="s">
        <v>576</v>
      </c>
      <c r="B118" s="182" t="s">
        <v>372</v>
      </c>
      <c r="C118" s="183"/>
      <c r="D118" s="183"/>
      <c r="E118" s="177" t="s">
        <v>577</v>
      </c>
      <c r="F118" s="178"/>
      <c r="G118" s="178"/>
      <c r="H118" s="178"/>
      <c r="I118" s="178"/>
      <c r="J118" s="178"/>
      <c r="K118" s="179">
        <v>93860</v>
      </c>
      <c r="L118" s="179">
        <v>0</v>
      </c>
      <c r="M118" s="179">
        <v>0</v>
      </c>
      <c r="N118" s="179">
        <v>93860</v>
      </c>
      <c r="O118" s="180"/>
    </row>
    <row r="119" spans="1:15" x14ac:dyDescent="0.25">
      <c r="A119" s="176" t="s">
        <v>578</v>
      </c>
      <c r="B119" s="182" t="s">
        <v>372</v>
      </c>
      <c r="C119" s="183"/>
      <c r="D119" s="183"/>
      <c r="E119" s="183"/>
      <c r="F119" s="177" t="s">
        <v>577</v>
      </c>
      <c r="G119" s="178"/>
      <c r="H119" s="178"/>
      <c r="I119" s="178"/>
      <c r="J119" s="178"/>
      <c r="K119" s="179">
        <v>93860</v>
      </c>
      <c r="L119" s="179">
        <v>0</v>
      </c>
      <c r="M119" s="179">
        <v>0</v>
      </c>
      <c r="N119" s="179">
        <v>93860</v>
      </c>
      <c r="O119" s="180"/>
    </row>
    <row r="120" spans="1:15" x14ac:dyDescent="0.25">
      <c r="A120" s="184" t="s">
        <v>579</v>
      </c>
      <c r="B120" s="182" t="s">
        <v>372</v>
      </c>
      <c r="C120" s="183"/>
      <c r="D120" s="183"/>
      <c r="E120" s="183"/>
      <c r="F120" s="183"/>
      <c r="G120" s="185" t="s">
        <v>580</v>
      </c>
      <c r="H120" s="186"/>
      <c r="I120" s="186"/>
      <c r="J120" s="186"/>
      <c r="K120" s="187">
        <v>93860</v>
      </c>
      <c r="L120" s="187">
        <v>0</v>
      </c>
      <c r="M120" s="187">
        <v>0</v>
      </c>
      <c r="N120" s="187">
        <v>93860</v>
      </c>
      <c r="O120" s="188"/>
    </row>
    <row r="121" spans="1:15" x14ac:dyDescent="0.25">
      <c r="A121" s="189" t="s">
        <v>372</v>
      </c>
      <c r="B121" s="182" t="s">
        <v>372</v>
      </c>
      <c r="C121" s="183"/>
      <c r="D121" s="183"/>
      <c r="E121" s="183"/>
      <c r="F121" s="183"/>
      <c r="G121" s="190" t="s">
        <v>372</v>
      </c>
      <c r="H121" s="191"/>
      <c r="I121" s="191"/>
      <c r="J121" s="191"/>
      <c r="K121" s="192"/>
      <c r="L121" s="192"/>
      <c r="M121" s="192"/>
      <c r="N121" s="192"/>
      <c r="O121" s="191"/>
    </row>
    <row r="122" spans="1:15" x14ac:dyDescent="0.25">
      <c r="A122" s="176" t="s">
        <v>581</v>
      </c>
      <c r="B122" s="182" t="s">
        <v>372</v>
      </c>
      <c r="C122" s="183"/>
      <c r="D122" s="177" t="s">
        <v>582</v>
      </c>
      <c r="E122" s="178"/>
      <c r="F122" s="178"/>
      <c r="G122" s="178"/>
      <c r="H122" s="178"/>
      <c r="I122" s="178"/>
      <c r="J122" s="178"/>
      <c r="K122" s="179">
        <v>9654554.6899999995</v>
      </c>
      <c r="L122" s="179">
        <v>0</v>
      </c>
      <c r="M122" s="179">
        <v>0</v>
      </c>
      <c r="N122" s="179">
        <v>9654554.6899999995</v>
      </c>
      <c r="O122" s="180"/>
    </row>
    <row r="123" spans="1:15" x14ac:dyDescent="0.25">
      <c r="A123" s="176" t="s">
        <v>583</v>
      </c>
      <c r="B123" s="182" t="s">
        <v>372</v>
      </c>
      <c r="C123" s="183"/>
      <c r="D123" s="183"/>
      <c r="E123" s="177" t="s">
        <v>582</v>
      </c>
      <c r="F123" s="178"/>
      <c r="G123" s="178"/>
      <c r="H123" s="178"/>
      <c r="I123" s="178"/>
      <c r="J123" s="178"/>
      <c r="K123" s="179">
        <v>9654554.6899999995</v>
      </c>
      <c r="L123" s="179">
        <v>0</v>
      </c>
      <c r="M123" s="179">
        <v>0</v>
      </c>
      <c r="N123" s="179">
        <v>9654554.6899999995</v>
      </c>
      <c r="O123" s="180"/>
    </row>
    <row r="124" spans="1:15" x14ac:dyDescent="0.25">
      <c r="A124" s="176" t="s">
        <v>584</v>
      </c>
      <c r="B124" s="182" t="s">
        <v>372</v>
      </c>
      <c r="C124" s="183"/>
      <c r="D124" s="183"/>
      <c r="E124" s="183"/>
      <c r="F124" s="177" t="s">
        <v>585</v>
      </c>
      <c r="G124" s="178"/>
      <c r="H124" s="178"/>
      <c r="I124" s="178"/>
      <c r="J124" s="178"/>
      <c r="K124" s="179">
        <v>9654554.6899999995</v>
      </c>
      <c r="L124" s="179">
        <v>0</v>
      </c>
      <c r="M124" s="179">
        <v>0</v>
      </c>
      <c r="N124" s="179">
        <v>9654554.6899999995</v>
      </c>
      <c r="O124" s="180"/>
    </row>
    <row r="125" spans="1:15" x14ac:dyDescent="0.25">
      <c r="A125" s="184" t="s">
        <v>586</v>
      </c>
      <c r="B125" s="182" t="s">
        <v>372</v>
      </c>
      <c r="C125" s="183"/>
      <c r="D125" s="183"/>
      <c r="E125" s="183"/>
      <c r="F125" s="183"/>
      <c r="G125" s="185" t="s">
        <v>463</v>
      </c>
      <c r="H125" s="186"/>
      <c r="I125" s="186"/>
      <c r="J125" s="186"/>
      <c r="K125" s="187">
        <v>29585</v>
      </c>
      <c r="L125" s="187">
        <v>0</v>
      </c>
      <c r="M125" s="187">
        <v>0</v>
      </c>
      <c r="N125" s="187">
        <v>29585</v>
      </c>
      <c r="O125" s="188"/>
    </row>
    <row r="126" spans="1:15" x14ac:dyDescent="0.25">
      <c r="A126" s="184" t="s">
        <v>587</v>
      </c>
      <c r="B126" s="182" t="s">
        <v>372</v>
      </c>
      <c r="C126" s="183"/>
      <c r="D126" s="183"/>
      <c r="E126" s="183"/>
      <c r="F126" s="183"/>
      <c r="G126" s="185" t="s">
        <v>588</v>
      </c>
      <c r="H126" s="186"/>
      <c r="I126" s="186"/>
      <c r="J126" s="186"/>
      <c r="K126" s="187">
        <v>1267564.69</v>
      </c>
      <c r="L126" s="187">
        <v>0</v>
      </c>
      <c r="M126" s="187">
        <v>0</v>
      </c>
      <c r="N126" s="187">
        <v>1267564.69</v>
      </c>
      <c r="O126" s="188"/>
    </row>
    <row r="127" spans="1:15" x14ac:dyDescent="0.25">
      <c r="A127" s="184" t="s">
        <v>589</v>
      </c>
      <c r="B127" s="182" t="s">
        <v>372</v>
      </c>
      <c r="C127" s="183"/>
      <c r="D127" s="183"/>
      <c r="E127" s="183"/>
      <c r="F127" s="183"/>
      <c r="G127" s="185" t="s">
        <v>590</v>
      </c>
      <c r="H127" s="186"/>
      <c r="I127" s="186"/>
      <c r="J127" s="186"/>
      <c r="K127" s="187">
        <v>35000</v>
      </c>
      <c r="L127" s="187">
        <v>0</v>
      </c>
      <c r="M127" s="187">
        <v>0</v>
      </c>
      <c r="N127" s="187">
        <v>35000</v>
      </c>
      <c r="O127" s="188"/>
    </row>
    <row r="128" spans="1:15" x14ac:dyDescent="0.25">
      <c r="A128" s="184" t="s">
        <v>591</v>
      </c>
      <c r="B128" s="182" t="s">
        <v>372</v>
      </c>
      <c r="C128" s="183"/>
      <c r="D128" s="183"/>
      <c r="E128" s="183"/>
      <c r="F128" s="183"/>
      <c r="G128" s="185" t="s">
        <v>592</v>
      </c>
      <c r="H128" s="186"/>
      <c r="I128" s="186"/>
      <c r="J128" s="186"/>
      <c r="K128" s="187">
        <v>150000</v>
      </c>
      <c r="L128" s="187">
        <v>0</v>
      </c>
      <c r="M128" s="187">
        <v>0</v>
      </c>
      <c r="N128" s="187">
        <v>150000</v>
      </c>
      <c r="O128" s="188"/>
    </row>
    <row r="129" spans="1:15" x14ac:dyDescent="0.25">
      <c r="A129" s="184" t="s">
        <v>593</v>
      </c>
      <c r="B129" s="182" t="s">
        <v>372</v>
      </c>
      <c r="C129" s="183"/>
      <c r="D129" s="183"/>
      <c r="E129" s="183"/>
      <c r="F129" s="183"/>
      <c r="G129" s="185" t="s">
        <v>594</v>
      </c>
      <c r="H129" s="186"/>
      <c r="I129" s="186"/>
      <c r="J129" s="186"/>
      <c r="K129" s="187">
        <v>8172405</v>
      </c>
      <c r="L129" s="187">
        <v>0</v>
      </c>
      <c r="M129" s="187">
        <v>0</v>
      </c>
      <c r="N129" s="187">
        <v>8172405</v>
      </c>
      <c r="O129" s="188"/>
    </row>
    <row r="130" spans="1:15" x14ac:dyDescent="0.25">
      <c r="A130" s="189" t="s">
        <v>372</v>
      </c>
      <c r="B130" s="182" t="s">
        <v>372</v>
      </c>
      <c r="C130" s="183"/>
      <c r="D130" s="183"/>
      <c r="E130" s="183"/>
      <c r="F130" s="183"/>
      <c r="G130" s="190" t="s">
        <v>372</v>
      </c>
      <c r="H130" s="191"/>
      <c r="I130" s="191"/>
      <c r="J130" s="191"/>
      <c r="K130" s="192"/>
      <c r="L130" s="192"/>
      <c r="M130" s="192"/>
      <c r="N130" s="192"/>
      <c r="O130" s="191"/>
    </row>
    <row r="131" spans="1:15" x14ac:dyDescent="0.25">
      <c r="A131" s="176" t="s">
        <v>595</v>
      </c>
      <c r="B131" s="177" t="s">
        <v>596</v>
      </c>
      <c r="C131" s="178"/>
      <c r="D131" s="178"/>
      <c r="E131" s="178"/>
      <c r="F131" s="178"/>
      <c r="G131" s="178"/>
      <c r="H131" s="178"/>
      <c r="I131" s="178"/>
      <c r="J131" s="178"/>
      <c r="K131" s="179">
        <v>25687380.890000001</v>
      </c>
      <c r="L131" s="179">
        <v>2428376.2000000002</v>
      </c>
      <c r="M131" s="179">
        <v>2244681.87</v>
      </c>
      <c r="N131" s="179">
        <v>25503686.559999999</v>
      </c>
      <c r="O131" s="180"/>
    </row>
    <row r="132" spans="1:15" x14ac:dyDescent="0.25">
      <c r="A132" s="176" t="s">
        <v>597</v>
      </c>
      <c r="B132" s="181" t="s">
        <v>372</v>
      </c>
      <c r="C132" s="177" t="s">
        <v>598</v>
      </c>
      <c r="D132" s="178"/>
      <c r="E132" s="178"/>
      <c r="F132" s="178"/>
      <c r="G132" s="178"/>
      <c r="H132" s="178"/>
      <c r="I132" s="178"/>
      <c r="J132" s="178"/>
      <c r="K132" s="179">
        <v>13061770.130000001</v>
      </c>
      <c r="L132" s="179">
        <v>2268244.7400000002</v>
      </c>
      <c r="M132" s="179">
        <v>2244373.5299999998</v>
      </c>
      <c r="N132" s="179">
        <v>13037898.92</v>
      </c>
      <c r="O132" s="180"/>
    </row>
    <row r="133" spans="1:15" x14ac:dyDescent="0.25">
      <c r="A133" s="176" t="s">
        <v>599</v>
      </c>
      <c r="B133" s="182" t="s">
        <v>372</v>
      </c>
      <c r="C133" s="183"/>
      <c r="D133" s="177" t="s">
        <v>600</v>
      </c>
      <c r="E133" s="178"/>
      <c r="F133" s="178"/>
      <c r="G133" s="178"/>
      <c r="H133" s="178"/>
      <c r="I133" s="178"/>
      <c r="J133" s="178"/>
      <c r="K133" s="179">
        <v>1193740.75</v>
      </c>
      <c r="L133" s="179">
        <v>1462172.47</v>
      </c>
      <c r="M133" s="179">
        <v>1443170.31</v>
      </c>
      <c r="N133" s="179">
        <v>1174738.5900000001</v>
      </c>
      <c r="O133" s="180"/>
    </row>
    <row r="134" spans="1:15" x14ac:dyDescent="0.25">
      <c r="A134" s="176" t="s">
        <v>601</v>
      </c>
      <c r="B134" s="182" t="s">
        <v>372</v>
      </c>
      <c r="C134" s="183"/>
      <c r="D134" s="183"/>
      <c r="E134" s="177" t="s">
        <v>602</v>
      </c>
      <c r="F134" s="178"/>
      <c r="G134" s="178"/>
      <c r="H134" s="178"/>
      <c r="I134" s="178"/>
      <c r="J134" s="178"/>
      <c r="K134" s="179">
        <v>663948.05000000005</v>
      </c>
      <c r="L134" s="179">
        <v>1036375</v>
      </c>
      <c r="M134" s="179">
        <v>1080147.49</v>
      </c>
      <c r="N134" s="179">
        <v>707720.54</v>
      </c>
      <c r="O134" s="180"/>
    </row>
    <row r="135" spans="1:15" x14ac:dyDescent="0.25">
      <c r="A135" s="176" t="s">
        <v>603</v>
      </c>
      <c r="B135" s="182" t="s">
        <v>372</v>
      </c>
      <c r="C135" s="183"/>
      <c r="D135" s="183"/>
      <c r="E135" s="183"/>
      <c r="F135" s="177" t="s">
        <v>602</v>
      </c>
      <c r="G135" s="178"/>
      <c r="H135" s="178"/>
      <c r="I135" s="178"/>
      <c r="J135" s="178"/>
      <c r="K135" s="179">
        <v>663948.05000000005</v>
      </c>
      <c r="L135" s="179">
        <v>1036375</v>
      </c>
      <c r="M135" s="179">
        <v>1080147.49</v>
      </c>
      <c r="N135" s="179">
        <v>707720.54</v>
      </c>
      <c r="O135" s="180"/>
    </row>
    <row r="136" spans="1:15" x14ac:dyDescent="0.25">
      <c r="A136" s="184" t="s">
        <v>604</v>
      </c>
      <c r="B136" s="182" t="s">
        <v>372</v>
      </c>
      <c r="C136" s="183"/>
      <c r="D136" s="183"/>
      <c r="E136" s="183"/>
      <c r="F136" s="183"/>
      <c r="G136" s="185" t="s">
        <v>605</v>
      </c>
      <c r="H136" s="186"/>
      <c r="I136" s="186"/>
      <c r="J136" s="186"/>
      <c r="K136" s="187">
        <v>0</v>
      </c>
      <c r="L136" s="187">
        <v>282163.77</v>
      </c>
      <c r="M136" s="187">
        <v>282777.09999999998</v>
      </c>
      <c r="N136" s="187">
        <v>613.33000000000004</v>
      </c>
      <c r="O136" s="188"/>
    </row>
    <row r="137" spans="1:15" x14ac:dyDescent="0.25">
      <c r="A137" s="184" t="s">
        <v>606</v>
      </c>
      <c r="B137" s="182" t="s">
        <v>372</v>
      </c>
      <c r="C137" s="183"/>
      <c r="D137" s="183"/>
      <c r="E137" s="183"/>
      <c r="F137" s="183"/>
      <c r="G137" s="185" t="s">
        <v>607</v>
      </c>
      <c r="H137" s="186"/>
      <c r="I137" s="186"/>
      <c r="J137" s="186"/>
      <c r="K137" s="187">
        <v>435847.31</v>
      </c>
      <c r="L137" s="187">
        <v>435847.31</v>
      </c>
      <c r="M137" s="187">
        <v>455889.88</v>
      </c>
      <c r="N137" s="187">
        <v>455889.88</v>
      </c>
      <c r="O137" s="188"/>
    </row>
    <row r="138" spans="1:15" x14ac:dyDescent="0.25">
      <c r="A138" s="184" t="s">
        <v>608</v>
      </c>
      <c r="B138" s="182" t="s">
        <v>372</v>
      </c>
      <c r="C138" s="183"/>
      <c r="D138" s="183"/>
      <c r="E138" s="183"/>
      <c r="F138" s="183"/>
      <c r="G138" s="185" t="s">
        <v>609</v>
      </c>
      <c r="H138" s="186"/>
      <c r="I138" s="186"/>
      <c r="J138" s="186"/>
      <c r="K138" s="187">
        <v>192663.31</v>
      </c>
      <c r="L138" s="187">
        <v>192663.31</v>
      </c>
      <c r="M138" s="187">
        <v>216769.68</v>
      </c>
      <c r="N138" s="187">
        <v>216769.68</v>
      </c>
      <c r="O138" s="188"/>
    </row>
    <row r="139" spans="1:15" x14ac:dyDescent="0.25">
      <c r="A139" s="184" t="s">
        <v>610</v>
      </c>
      <c r="B139" s="182" t="s">
        <v>372</v>
      </c>
      <c r="C139" s="183"/>
      <c r="D139" s="183"/>
      <c r="E139" s="183"/>
      <c r="F139" s="183"/>
      <c r="G139" s="185" t="s">
        <v>611</v>
      </c>
      <c r="H139" s="186"/>
      <c r="I139" s="186"/>
      <c r="J139" s="186"/>
      <c r="K139" s="187">
        <v>0</v>
      </c>
      <c r="L139" s="187">
        <v>1723.8</v>
      </c>
      <c r="M139" s="187">
        <v>1723.8</v>
      </c>
      <c r="N139" s="187">
        <v>0</v>
      </c>
      <c r="O139" s="188"/>
    </row>
    <row r="140" spans="1:15" x14ac:dyDescent="0.25">
      <c r="A140" s="184" t="s">
        <v>612</v>
      </c>
      <c r="B140" s="182" t="s">
        <v>372</v>
      </c>
      <c r="C140" s="183"/>
      <c r="D140" s="183"/>
      <c r="E140" s="183"/>
      <c r="F140" s="183"/>
      <c r="G140" s="185" t="s">
        <v>613</v>
      </c>
      <c r="H140" s="186"/>
      <c r="I140" s="186"/>
      <c r="J140" s="186"/>
      <c r="K140" s="187">
        <v>35437.43</v>
      </c>
      <c r="L140" s="187">
        <v>123976.81</v>
      </c>
      <c r="M140" s="187">
        <v>122987.03</v>
      </c>
      <c r="N140" s="187">
        <v>34447.65</v>
      </c>
      <c r="O140" s="188"/>
    </row>
    <row r="141" spans="1:15" x14ac:dyDescent="0.25">
      <c r="A141" s="189" t="s">
        <v>372</v>
      </c>
      <c r="B141" s="182" t="s">
        <v>372</v>
      </c>
      <c r="C141" s="183"/>
      <c r="D141" s="183"/>
      <c r="E141" s="183"/>
      <c r="F141" s="183"/>
      <c r="G141" s="190" t="s">
        <v>372</v>
      </c>
      <c r="H141" s="191"/>
      <c r="I141" s="191"/>
      <c r="J141" s="191"/>
      <c r="K141" s="192"/>
      <c r="L141" s="192"/>
      <c r="M141" s="192"/>
      <c r="N141" s="192"/>
      <c r="O141" s="191"/>
    </row>
    <row r="142" spans="1:15" x14ac:dyDescent="0.25">
      <c r="A142" s="176" t="s">
        <v>614</v>
      </c>
      <c r="B142" s="182" t="s">
        <v>372</v>
      </c>
      <c r="C142" s="183"/>
      <c r="D142" s="183"/>
      <c r="E142" s="177" t="s">
        <v>615</v>
      </c>
      <c r="F142" s="178"/>
      <c r="G142" s="178"/>
      <c r="H142" s="178"/>
      <c r="I142" s="178"/>
      <c r="J142" s="178"/>
      <c r="K142" s="179">
        <v>93519.82</v>
      </c>
      <c r="L142" s="179">
        <v>93632.6</v>
      </c>
      <c r="M142" s="179">
        <v>103137.59</v>
      </c>
      <c r="N142" s="179">
        <v>103024.81</v>
      </c>
      <c r="O142" s="180"/>
    </row>
    <row r="143" spans="1:15" x14ac:dyDescent="0.25">
      <c r="A143" s="176" t="s">
        <v>616</v>
      </c>
      <c r="B143" s="182" t="s">
        <v>372</v>
      </c>
      <c r="C143" s="183"/>
      <c r="D143" s="183"/>
      <c r="E143" s="183"/>
      <c r="F143" s="177" t="s">
        <v>615</v>
      </c>
      <c r="G143" s="178"/>
      <c r="H143" s="178"/>
      <c r="I143" s="178"/>
      <c r="J143" s="178"/>
      <c r="K143" s="179">
        <v>93519.82</v>
      </c>
      <c r="L143" s="179">
        <v>93632.6</v>
      </c>
      <c r="M143" s="179">
        <v>103137.59</v>
      </c>
      <c r="N143" s="179">
        <v>103024.81</v>
      </c>
      <c r="O143" s="180"/>
    </row>
    <row r="144" spans="1:15" x14ac:dyDescent="0.25">
      <c r="A144" s="184" t="s">
        <v>617</v>
      </c>
      <c r="B144" s="182" t="s">
        <v>372</v>
      </c>
      <c r="C144" s="183"/>
      <c r="D144" s="183"/>
      <c r="E144" s="183"/>
      <c r="F144" s="183"/>
      <c r="G144" s="185" t="s">
        <v>618</v>
      </c>
      <c r="H144" s="186"/>
      <c r="I144" s="186"/>
      <c r="J144" s="186"/>
      <c r="K144" s="187">
        <v>73095.460000000006</v>
      </c>
      <c r="L144" s="187">
        <v>73208.240000000005</v>
      </c>
      <c r="M144" s="187">
        <v>82025.34</v>
      </c>
      <c r="N144" s="187">
        <v>81912.56</v>
      </c>
      <c r="O144" s="188"/>
    </row>
    <row r="145" spans="1:15" x14ac:dyDescent="0.25">
      <c r="A145" s="184" t="s">
        <v>619</v>
      </c>
      <c r="B145" s="182" t="s">
        <v>372</v>
      </c>
      <c r="C145" s="183"/>
      <c r="D145" s="183"/>
      <c r="E145" s="183"/>
      <c r="F145" s="183"/>
      <c r="G145" s="185" t="s">
        <v>620</v>
      </c>
      <c r="H145" s="186"/>
      <c r="I145" s="186"/>
      <c r="J145" s="186"/>
      <c r="K145" s="187">
        <v>16409.13</v>
      </c>
      <c r="L145" s="187">
        <v>16409.13</v>
      </c>
      <c r="M145" s="187">
        <v>18224.560000000001</v>
      </c>
      <c r="N145" s="187">
        <v>18224.560000000001</v>
      </c>
      <c r="O145" s="188"/>
    </row>
    <row r="146" spans="1:15" x14ac:dyDescent="0.25">
      <c r="A146" s="184" t="s">
        <v>621</v>
      </c>
      <c r="B146" s="182" t="s">
        <v>372</v>
      </c>
      <c r="C146" s="183"/>
      <c r="D146" s="183"/>
      <c r="E146" s="183"/>
      <c r="F146" s="183"/>
      <c r="G146" s="185" t="s">
        <v>622</v>
      </c>
      <c r="H146" s="186"/>
      <c r="I146" s="186"/>
      <c r="J146" s="186"/>
      <c r="K146" s="187">
        <v>2005.53</v>
      </c>
      <c r="L146" s="187">
        <v>2005.53</v>
      </c>
      <c r="M146" s="187">
        <v>2230.4899999999998</v>
      </c>
      <c r="N146" s="187">
        <v>2230.4899999999998</v>
      </c>
      <c r="O146" s="188"/>
    </row>
    <row r="147" spans="1:15" x14ac:dyDescent="0.25">
      <c r="A147" s="184" t="s">
        <v>623</v>
      </c>
      <c r="B147" s="182" t="s">
        <v>372</v>
      </c>
      <c r="C147" s="183"/>
      <c r="D147" s="183"/>
      <c r="E147" s="183"/>
      <c r="F147" s="183"/>
      <c r="G147" s="185" t="s">
        <v>624</v>
      </c>
      <c r="H147" s="186"/>
      <c r="I147" s="186"/>
      <c r="J147" s="186"/>
      <c r="K147" s="187">
        <v>2009.7</v>
      </c>
      <c r="L147" s="187">
        <v>2009.7</v>
      </c>
      <c r="M147" s="187">
        <v>657.2</v>
      </c>
      <c r="N147" s="187">
        <v>657.2</v>
      </c>
      <c r="O147" s="188"/>
    </row>
    <row r="148" spans="1:15" x14ac:dyDescent="0.25">
      <c r="A148" s="189" t="s">
        <v>372</v>
      </c>
      <c r="B148" s="182" t="s">
        <v>372</v>
      </c>
      <c r="C148" s="183"/>
      <c r="D148" s="183"/>
      <c r="E148" s="183"/>
      <c r="F148" s="183"/>
      <c r="G148" s="190" t="s">
        <v>372</v>
      </c>
      <c r="H148" s="191"/>
      <c r="I148" s="191"/>
      <c r="J148" s="191"/>
      <c r="K148" s="192"/>
      <c r="L148" s="192"/>
      <c r="M148" s="192"/>
      <c r="N148" s="192"/>
      <c r="O148" s="191"/>
    </row>
    <row r="149" spans="1:15" x14ac:dyDescent="0.25">
      <c r="A149" s="176" t="s">
        <v>625</v>
      </c>
      <c r="B149" s="182" t="s">
        <v>372</v>
      </c>
      <c r="C149" s="183"/>
      <c r="D149" s="183"/>
      <c r="E149" s="177" t="s">
        <v>626</v>
      </c>
      <c r="F149" s="178"/>
      <c r="G149" s="178"/>
      <c r="H149" s="178"/>
      <c r="I149" s="178"/>
      <c r="J149" s="178"/>
      <c r="K149" s="179">
        <v>199913.8</v>
      </c>
      <c r="L149" s="179">
        <v>34703.69</v>
      </c>
      <c r="M149" s="179">
        <v>26242.02</v>
      </c>
      <c r="N149" s="179">
        <v>191452.13</v>
      </c>
      <c r="O149" s="180"/>
    </row>
    <row r="150" spans="1:15" x14ac:dyDescent="0.25">
      <c r="A150" s="176" t="s">
        <v>627</v>
      </c>
      <c r="B150" s="182" t="s">
        <v>372</v>
      </c>
      <c r="C150" s="183"/>
      <c r="D150" s="183"/>
      <c r="E150" s="183"/>
      <c r="F150" s="177" t="s">
        <v>626</v>
      </c>
      <c r="G150" s="178"/>
      <c r="H150" s="178"/>
      <c r="I150" s="178"/>
      <c r="J150" s="178"/>
      <c r="K150" s="179">
        <v>39322.370000000003</v>
      </c>
      <c r="L150" s="179">
        <v>34703.69</v>
      </c>
      <c r="M150" s="179">
        <v>26242.02</v>
      </c>
      <c r="N150" s="179">
        <v>30860.7</v>
      </c>
      <c r="O150" s="180"/>
    </row>
    <row r="151" spans="1:15" x14ac:dyDescent="0.25">
      <c r="A151" s="184" t="s">
        <v>628</v>
      </c>
      <c r="B151" s="182" t="s">
        <v>372</v>
      </c>
      <c r="C151" s="183"/>
      <c r="D151" s="183"/>
      <c r="E151" s="183"/>
      <c r="F151" s="183"/>
      <c r="G151" s="185" t="s">
        <v>629</v>
      </c>
      <c r="H151" s="186"/>
      <c r="I151" s="186"/>
      <c r="J151" s="186"/>
      <c r="K151" s="187">
        <v>9390</v>
      </c>
      <c r="L151" s="187">
        <v>9414.6299999999992</v>
      </c>
      <c r="M151" s="187">
        <v>10923.88</v>
      </c>
      <c r="N151" s="187">
        <v>10899.25</v>
      </c>
      <c r="O151" s="188"/>
    </row>
    <row r="152" spans="1:15" x14ac:dyDescent="0.25">
      <c r="A152" s="184" t="s">
        <v>630</v>
      </c>
      <c r="B152" s="182" t="s">
        <v>372</v>
      </c>
      <c r="C152" s="183"/>
      <c r="D152" s="183"/>
      <c r="E152" s="183"/>
      <c r="F152" s="183"/>
      <c r="G152" s="185" t="s">
        <v>631</v>
      </c>
      <c r="H152" s="186"/>
      <c r="I152" s="186"/>
      <c r="J152" s="186"/>
      <c r="K152" s="187">
        <v>57</v>
      </c>
      <c r="L152" s="187">
        <v>57</v>
      </c>
      <c r="M152" s="187">
        <v>57</v>
      </c>
      <c r="N152" s="187">
        <v>57</v>
      </c>
      <c r="O152" s="188"/>
    </row>
    <row r="153" spans="1:15" x14ac:dyDescent="0.25">
      <c r="A153" s="184" t="s">
        <v>632</v>
      </c>
      <c r="B153" s="182" t="s">
        <v>372</v>
      </c>
      <c r="C153" s="183"/>
      <c r="D153" s="183"/>
      <c r="E153" s="183"/>
      <c r="F153" s="183"/>
      <c r="G153" s="185" t="s">
        <v>633</v>
      </c>
      <c r="H153" s="186"/>
      <c r="I153" s="186"/>
      <c r="J153" s="186"/>
      <c r="K153" s="187">
        <v>1420.33</v>
      </c>
      <c r="L153" s="187">
        <v>1433.82</v>
      </c>
      <c r="M153" s="187">
        <v>812.53</v>
      </c>
      <c r="N153" s="187">
        <v>799.04</v>
      </c>
      <c r="O153" s="188"/>
    </row>
    <row r="154" spans="1:15" x14ac:dyDescent="0.25">
      <c r="A154" s="184" t="s">
        <v>634</v>
      </c>
      <c r="B154" s="182" t="s">
        <v>372</v>
      </c>
      <c r="C154" s="183"/>
      <c r="D154" s="183"/>
      <c r="E154" s="183"/>
      <c r="F154" s="183"/>
      <c r="G154" s="185" t="s">
        <v>635</v>
      </c>
      <c r="H154" s="186"/>
      <c r="I154" s="186"/>
      <c r="J154" s="186"/>
      <c r="K154" s="187">
        <v>9467.49</v>
      </c>
      <c r="L154" s="187">
        <v>4810.68</v>
      </c>
      <c r="M154" s="187">
        <v>4137.0600000000004</v>
      </c>
      <c r="N154" s="187">
        <v>8793.8700000000008</v>
      </c>
      <c r="O154" s="188"/>
    </row>
    <row r="155" spans="1:15" x14ac:dyDescent="0.25">
      <c r="A155" s="184" t="s">
        <v>636</v>
      </c>
      <c r="B155" s="182" t="s">
        <v>372</v>
      </c>
      <c r="C155" s="183"/>
      <c r="D155" s="183"/>
      <c r="E155" s="183"/>
      <c r="F155" s="183"/>
      <c r="G155" s="185" t="s">
        <v>637</v>
      </c>
      <c r="H155" s="186"/>
      <c r="I155" s="186"/>
      <c r="J155" s="186"/>
      <c r="K155" s="187">
        <v>14052.1</v>
      </c>
      <c r="L155" s="187">
        <v>14052.1</v>
      </c>
      <c r="M155" s="187">
        <v>6613.67</v>
      </c>
      <c r="N155" s="187">
        <v>6613.67</v>
      </c>
      <c r="O155" s="188"/>
    </row>
    <row r="156" spans="1:15" x14ac:dyDescent="0.25">
      <c r="A156" s="184" t="s">
        <v>638</v>
      </c>
      <c r="B156" s="182" t="s">
        <v>372</v>
      </c>
      <c r="C156" s="183"/>
      <c r="D156" s="183"/>
      <c r="E156" s="183"/>
      <c r="F156" s="183"/>
      <c r="G156" s="185" t="s">
        <v>639</v>
      </c>
      <c r="H156" s="186"/>
      <c r="I156" s="186"/>
      <c r="J156" s="186"/>
      <c r="K156" s="187">
        <v>2573.21</v>
      </c>
      <c r="L156" s="187">
        <v>2573.21</v>
      </c>
      <c r="M156" s="187">
        <v>1400.16</v>
      </c>
      <c r="N156" s="187">
        <v>1400.16</v>
      </c>
      <c r="O156" s="188"/>
    </row>
    <row r="157" spans="1:15" x14ac:dyDescent="0.25">
      <c r="A157" s="184" t="s">
        <v>640</v>
      </c>
      <c r="B157" s="182" t="s">
        <v>372</v>
      </c>
      <c r="C157" s="183"/>
      <c r="D157" s="183"/>
      <c r="E157" s="183"/>
      <c r="F157" s="183"/>
      <c r="G157" s="185" t="s">
        <v>641</v>
      </c>
      <c r="H157" s="186"/>
      <c r="I157" s="186"/>
      <c r="J157" s="186"/>
      <c r="K157" s="187">
        <v>293.5</v>
      </c>
      <c r="L157" s="187">
        <v>293.5</v>
      </c>
      <c r="M157" s="187">
        <v>106</v>
      </c>
      <c r="N157" s="187">
        <v>106</v>
      </c>
      <c r="O157" s="188"/>
    </row>
    <row r="158" spans="1:15" x14ac:dyDescent="0.25">
      <c r="A158" s="184" t="s">
        <v>642</v>
      </c>
      <c r="B158" s="182" t="s">
        <v>372</v>
      </c>
      <c r="C158" s="183"/>
      <c r="D158" s="183"/>
      <c r="E158" s="183"/>
      <c r="F158" s="183"/>
      <c r="G158" s="185" t="s">
        <v>643</v>
      </c>
      <c r="H158" s="186"/>
      <c r="I158" s="186"/>
      <c r="J158" s="186"/>
      <c r="K158" s="187">
        <v>2068.7399999999998</v>
      </c>
      <c r="L158" s="187">
        <v>2068.75</v>
      </c>
      <c r="M158" s="187">
        <v>2191.7199999999998</v>
      </c>
      <c r="N158" s="187">
        <v>2191.71</v>
      </c>
      <c r="O158" s="188"/>
    </row>
    <row r="159" spans="1:15" x14ac:dyDescent="0.25">
      <c r="A159" s="189" t="s">
        <v>372</v>
      </c>
      <c r="B159" s="182" t="s">
        <v>372</v>
      </c>
      <c r="C159" s="183"/>
      <c r="D159" s="183"/>
      <c r="E159" s="183"/>
      <c r="F159" s="183"/>
      <c r="G159" s="190" t="s">
        <v>372</v>
      </c>
      <c r="H159" s="191"/>
      <c r="I159" s="191"/>
      <c r="J159" s="191"/>
      <c r="K159" s="192"/>
      <c r="L159" s="192"/>
      <c r="M159" s="192"/>
      <c r="N159" s="192"/>
      <c r="O159" s="191"/>
    </row>
    <row r="160" spans="1:15" x14ac:dyDescent="0.25">
      <c r="A160" s="176" t="s">
        <v>644</v>
      </c>
      <c r="B160" s="182" t="s">
        <v>372</v>
      </c>
      <c r="C160" s="183"/>
      <c r="D160" s="183"/>
      <c r="E160" s="183"/>
      <c r="F160" s="177" t="s">
        <v>645</v>
      </c>
      <c r="G160" s="178"/>
      <c r="H160" s="178"/>
      <c r="I160" s="178"/>
      <c r="J160" s="178"/>
      <c r="K160" s="179">
        <v>160591.43</v>
      </c>
      <c r="L160" s="179">
        <v>0</v>
      </c>
      <c r="M160" s="179">
        <v>0</v>
      </c>
      <c r="N160" s="179">
        <v>160591.43</v>
      </c>
      <c r="O160" s="180"/>
    </row>
    <row r="161" spans="1:16" x14ac:dyDescent="0.25">
      <c r="A161" s="184" t="s">
        <v>646</v>
      </c>
      <c r="B161" s="182" t="s">
        <v>372</v>
      </c>
      <c r="C161" s="183"/>
      <c r="D161" s="183"/>
      <c r="E161" s="183"/>
      <c r="F161" s="183"/>
      <c r="G161" s="185" t="s">
        <v>647</v>
      </c>
      <c r="H161" s="186"/>
      <c r="I161" s="186"/>
      <c r="J161" s="186"/>
      <c r="K161" s="187">
        <v>145306.23999999999</v>
      </c>
      <c r="L161" s="187">
        <v>0</v>
      </c>
      <c r="M161" s="187">
        <v>0</v>
      </c>
      <c r="N161" s="187">
        <v>145306.23999999999</v>
      </c>
      <c r="O161" s="188"/>
    </row>
    <row r="162" spans="1:16" x14ac:dyDescent="0.25">
      <c r="A162" s="184" t="s">
        <v>648</v>
      </c>
      <c r="B162" s="182" t="s">
        <v>372</v>
      </c>
      <c r="C162" s="183"/>
      <c r="D162" s="183"/>
      <c r="E162" s="183"/>
      <c r="F162" s="183"/>
      <c r="G162" s="185" t="s">
        <v>649</v>
      </c>
      <c r="H162" s="186"/>
      <c r="I162" s="186"/>
      <c r="J162" s="186"/>
      <c r="K162" s="187">
        <v>15285.19</v>
      </c>
      <c r="L162" s="187">
        <v>0</v>
      </c>
      <c r="M162" s="187">
        <v>0</v>
      </c>
      <c r="N162" s="187">
        <v>15285.19</v>
      </c>
      <c r="O162" s="188"/>
    </row>
    <row r="163" spans="1:16" x14ac:dyDescent="0.25">
      <c r="A163" s="189" t="s">
        <v>372</v>
      </c>
      <c r="B163" s="182" t="s">
        <v>372</v>
      </c>
      <c r="C163" s="183"/>
      <c r="D163" s="183"/>
      <c r="E163" s="183"/>
      <c r="F163" s="183"/>
      <c r="G163" s="190" t="s">
        <v>372</v>
      </c>
      <c r="H163" s="191"/>
      <c r="I163" s="191"/>
      <c r="J163" s="191"/>
      <c r="K163" s="192"/>
      <c r="L163" s="192"/>
      <c r="M163" s="192"/>
      <c r="N163" s="192"/>
      <c r="O163" s="191"/>
    </row>
    <row r="164" spans="1:16" x14ac:dyDescent="0.25">
      <c r="A164" s="176" t="s">
        <v>650</v>
      </c>
      <c r="B164" s="182" t="s">
        <v>372</v>
      </c>
      <c r="C164" s="183"/>
      <c r="D164" s="183"/>
      <c r="E164" s="177" t="s">
        <v>651</v>
      </c>
      <c r="F164" s="178"/>
      <c r="G164" s="178"/>
      <c r="H164" s="178"/>
      <c r="I164" s="178"/>
      <c r="J164" s="178"/>
      <c r="K164" s="179">
        <v>236359.08</v>
      </c>
      <c r="L164" s="179">
        <v>297461.18</v>
      </c>
      <c r="M164" s="179">
        <v>233643.21</v>
      </c>
      <c r="N164" s="179">
        <v>172541.11</v>
      </c>
      <c r="O164" s="180"/>
    </row>
    <row r="165" spans="1:16" x14ac:dyDescent="0.25">
      <c r="A165" s="176" t="s">
        <v>652</v>
      </c>
      <c r="B165" s="182" t="s">
        <v>372</v>
      </c>
      <c r="C165" s="183"/>
      <c r="D165" s="183"/>
      <c r="E165" s="183"/>
      <c r="F165" s="177" t="s">
        <v>651</v>
      </c>
      <c r="G165" s="178"/>
      <c r="H165" s="178"/>
      <c r="I165" s="178"/>
      <c r="J165" s="178"/>
      <c r="K165" s="179">
        <v>236359.08</v>
      </c>
      <c r="L165" s="179">
        <v>297461.18</v>
      </c>
      <c r="M165" s="179">
        <v>233643.21</v>
      </c>
      <c r="N165" s="179">
        <v>172541.11</v>
      </c>
      <c r="O165" s="180"/>
    </row>
    <row r="166" spans="1:16" x14ac:dyDescent="0.25">
      <c r="A166" s="184" t="s">
        <v>653</v>
      </c>
      <c r="B166" s="182" t="s">
        <v>372</v>
      </c>
      <c r="C166" s="183"/>
      <c r="D166" s="183"/>
      <c r="E166" s="183"/>
      <c r="F166" s="183"/>
      <c r="G166" s="185" t="s">
        <v>654</v>
      </c>
      <c r="H166" s="186"/>
      <c r="I166" s="186"/>
      <c r="J166" s="186"/>
      <c r="K166" s="187">
        <v>236359.08</v>
      </c>
      <c r="L166" s="187">
        <v>297461.18</v>
      </c>
      <c r="M166" s="187">
        <v>233643.21</v>
      </c>
      <c r="N166" s="187">
        <v>172541.11</v>
      </c>
      <c r="O166" s="188"/>
    </row>
    <row r="167" spans="1:16" x14ac:dyDescent="0.25">
      <c r="A167" s="189" t="s">
        <v>372</v>
      </c>
      <c r="B167" s="182" t="s">
        <v>372</v>
      </c>
      <c r="C167" s="183"/>
      <c r="D167" s="183"/>
      <c r="E167" s="183"/>
      <c r="F167" s="183"/>
      <c r="G167" s="190" t="s">
        <v>372</v>
      </c>
      <c r="H167" s="191"/>
      <c r="I167" s="191"/>
      <c r="J167" s="191"/>
      <c r="K167" s="192"/>
      <c r="L167" s="192"/>
      <c r="M167" s="192"/>
      <c r="N167" s="192"/>
      <c r="O167" s="191"/>
    </row>
    <row r="168" spans="1:16" x14ac:dyDescent="0.25">
      <c r="A168" s="176" t="s">
        <v>661</v>
      </c>
      <c r="B168" s="182" t="s">
        <v>372</v>
      </c>
      <c r="C168" s="183"/>
      <c r="D168" s="177" t="s">
        <v>662</v>
      </c>
      <c r="E168" s="178"/>
      <c r="F168" s="178"/>
      <c r="G168" s="178"/>
      <c r="H168" s="178"/>
      <c r="I168" s="178"/>
      <c r="J168" s="178"/>
      <c r="K168" s="179">
        <v>11868029.380000001</v>
      </c>
      <c r="L168" s="179">
        <v>806072.27</v>
      </c>
      <c r="M168" s="179">
        <v>801203.22</v>
      </c>
      <c r="N168" s="179">
        <v>11863160.33</v>
      </c>
      <c r="O168" s="180">
        <v>11863160.329999998</v>
      </c>
      <c r="P168" s="195">
        <f>O168-N168</f>
        <v>0</v>
      </c>
    </row>
    <row r="169" spans="1:16" x14ac:dyDescent="0.25">
      <c r="A169" s="176" t="s">
        <v>663</v>
      </c>
      <c r="B169" s="182" t="s">
        <v>372</v>
      </c>
      <c r="C169" s="183"/>
      <c r="D169" s="183"/>
      <c r="E169" s="177" t="s">
        <v>662</v>
      </c>
      <c r="F169" s="178"/>
      <c r="G169" s="178"/>
      <c r="H169" s="178"/>
      <c r="I169" s="178"/>
      <c r="J169" s="178"/>
      <c r="K169" s="179">
        <v>11868029.380000001</v>
      </c>
      <c r="L169" s="179">
        <v>806072.27</v>
      </c>
      <c r="M169" s="179">
        <v>801203.22</v>
      </c>
      <c r="N169" s="179">
        <v>11863160.33</v>
      </c>
      <c r="O169" s="180"/>
    </row>
    <row r="170" spans="1:16" x14ac:dyDescent="0.25">
      <c r="A170" s="176" t="s">
        <v>664</v>
      </c>
      <c r="B170" s="182" t="s">
        <v>372</v>
      </c>
      <c r="C170" s="183"/>
      <c r="D170" s="183"/>
      <c r="E170" s="183"/>
      <c r="F170" s="177" t="s">
        <v>662</v>
      </c>
      <c r="G170" s="178"/>
      <c r="H170" s="178"/>
      <c r="I170" s="178"/>
      <c r="J170" s="178"/>
      <c r="K170" s="179">
        <v>11868029.380000001</v>
      </c>
      <c r="L170" s="179">
        <v>806072.27</v>
      </c>
      <c r="M170" s="179">
        <v>801203.22</v>
      </c>
      <c r="N170" s="179">
        <v>11863160.33</v>
      </c>
      <c r="O170" s="180"/>
    </row>
    <row r="171" spans="1:16" x14ac:dyDescent="0.25">
      <c r="A171" s="184" t="s">
        <v>665</v>
      </c>
      <c r="B171" s="182" t="s">
        <v>372</v>
      </c>
      <c r="C171" s="183"/>
      <c r="D171" s="183"/>
      <c r="E171" s="183"/>
      <c r="F171" s="183"/>
      <c r="G171" s="185" t="s">
        <v>666</v>
      </c>
      <c r="H171" s="186"/>
      <c r="I171" s="186"/>
      <c r="J171" s="186"/>
      <c r="K171" s="187">
        <v>11868029.380000001</v>
      </c>
      <c r="L171" s="187">
        <v>806072.27</v>
      </c>
      <c r="M171" s="187">
        <v>801203.22</v>
      </c>
      <c r="N171" s="187">
        <v>11863160.33</v>
      </c>
      <c r="O171" s="188"/>
    </row>
    <row r="172" spans="1:16" x14ac:dyDescent="0.25">
      <c r="A172" s="189" t="s">
        <v>372</v>
      </c>
      <c r="B172" s="182" t="s">
        <v>372</v>
      </c>
      <c r="C172" s="183"/>
      <c r="D172" s="183"/>
      <c r="E172" s="183"/>
      <c r="F172" s="183"/>
      <c r="G172" s="190" t="s">
        <v>372</v>
      </c>
      <c r="H172" s="191"/>
      <c r="I172" s="191"/>
      <c r="J172" s="191"/>
      <c r="K172" s="192"/>
      <c r="L172" s="192"/>
      <c r="M172" s="192"/>
      <c r="N172" s="192"/>
      <c r="O172" s="191"/>
    </row>
    <row r="173" spans="1:16" x14ac:dyDescent="0.25">
      <c r="A173" s="176" t="s">
        <v>667</v>
      </c>
      <c r="B173" s="181" t="s">
        <v>372</v>
      </c>
      <c r="C173" s="177" t="s">
        <v>668</v>
      </c>
      <c r="D173" s="178"/>
      <c r="E173" s="178"/>
      <c r="F173" s="178"/>
      <c r="G173" s="178"/>
      <c r="H173" s="178"/>
      <c r="I173" s="178"/>
      <c r="J173" s="178"/>
      <c r="K173" s="179">
        <v>12625610.76</v>
      </c>
      <c r="L173" s="179">
        <v>160131.46</v>
      </c>
      <c r="M173" s="179">
        <v>308.33999999999997</v>
      </c>
      <c r="N173" s="179">
        <v>12465787.640000001</v>
      </c>
      <c r="O173" s="180"/>
    </row>
    <row r="174" spans="1:16" x14ac:dyDescent="0.25">
      <c r="A174" s="176" t="s">
        <v>669</v>
      </c>
      <c r="B174" s="182" t="s">
        <v>372</v>
      </c>
      <c r="C174" s="183"/>
      <c r="D174" s="177" t="s">
        <v>670</v>
      </c>
      <c r="E174" s="178"/>
      <c r="F174" s="178"/>
      <c r="G174" s="178"/>
      <c r="H174" s="178"/>
      <c r="I174" s="178"/>
      <c r="J174" s="178"/>
      <c r="K174" s="179">
        <v>2971056.07</v>
      </c>
      <c r="L174" s="179">
        <v>160131.46</v>
      </c>
      <c r="M174" s="179">
        <v>308.33999999999997</v>
      </c>
      <c r="N174" s="179">
        <v>2811232.95</v>
      </c>
      <c r="O174" s="180"/>
    </row>
    <row r="175" spans="1:16" x14ac:dyDescent="0.25">
      <c r="A175" s="176" t="s">
        <v>671</v>
      </c>
      <c r="B175" s="182" t="s">
        <v>372</v>
      </c>
      <c r="C175" s="183"/>
      <c r="D175" s="183"/>
      <c r="E175" s="177" t="s">
        <v>672</v>
      </c>
      <c r="F175" s="178"/>
      <c r="G175" s="178"/>
      <c r="H175" s="178"/>
      <c r="I175" s="178"/>
      <c r="J175" s="178"/>
      <c r="K175" s="179">
        <v>2709702.93</v>
      </c>
      <c r="L175" s="179">
        <v>142389.22</v>
      </c>
      <c r="M175" s="179">
        <v>0</v>
      </c>
      <c r="N175" s="179">
        <v>2567313.71</v>
      </c>
      <c r="O175" s="180"/>
    </row>
    <row r="176" spans="1:16" x14ac:dyDescent="0.25">
      <c r="A176" s="176" t="s">
        <v>673</v>
      </c>
      <c r="B176" s="182" t="s">
        <v>372</v>
      </c>
      <c r="C176" s="183"/>
      <c r="D176" s="183"/>
      <c r="E176" s="183"/>
      <c r="F176" s="177" t="s">
        <v>672</v>
      </c>
      <c r="G176" s="178"/>
      <c r="H176" s="178"/>
      <c r="I176" s="178"/>
      <c r="J176" s="178"/>
      <c r="K176" s="179">
        <v>2709702.93</v>
      </c>
      <c r="L176" s="179">
        <v>142389.22</v>
      </c>
      <c r="M176" s="179">
        <v>0</v>
      </c>
      <c r="N176" s="179">
        <v>2567313.71</v>
      </c>
      <c r="O176" s="180"/>
    </row>
    <row r="177" spans="1:15" x14ac:dyDescent="0.25">
      <c r="A177" s="184" t="s">
        <v>674</v>
      </c>
      <c r="B177" s="182" t="s">
        <v>372</v>
      </c>
      <c r="C177" s="183"/>
      <c r="D177" s="183"/>
      <c r="E177" s="183"/>
      <c r="F177" s="183"/>
      <c r="G177" s="185" t="s">
        <v>675</v>
      </c>
      <c r="H177" s="186"/>
      <c r="I177" s="186"/>
      <c r="J177" s="186"/>
      <c r="K177" s="187">
        <v>1534110.53</v>
      </c>
      <c r="L177" s="187">
        <v>138852.92000000001</v>
      </c>
      <c r="M177" s="187">
        <v>0</v>
      </c>
      <c r="N177" s="187">
        <v>1395257.61</v>
      </c>
      <c r="O177" s="188"/>
    </row>
    <row r="178" spans="1:15" x14ac:dyDescent="0.25">
      <c r="A178" s="184" t="s">
        <v>678</v>
      </c>
      <c r="B178" s="182" t="s">
        <v>372</v>
      </c>
      <c r="C178" s="183"/>
      <c r="D178" s="183"/>
      <c r="E178" s="183"/>
      <c r="F178" s="183"/>
      <c r="G178" s="185" t="s">
        <v>679</v>
      </c>
      <c r="H178" s="186"/>
      <c r="I178" s="186"/>
      <c r="J178" s="186"/>
      <c r="K178" s="187">
        <v>408035.03</v>
      </c>
      <c r="L178" s="187">
        <v>2885.98</v>
      </c>
      <c r="M178" s="187">
        <v>0</v>
      </c>
      <c r="N178" s="187">
        <v>405149.05</v>
      </c>
      <c r="O178" s="188"/>
    </row>
    <row r="179" spans="1:15" x14ac:dyDescent="0.25">
      <c r="A179" s="184" t="s">
        <v>680</v>
      </c>
      <c r="B179" s="182" t="s">
        <v>372</v>
      </c>
      <c r="C179" s="183"/>
      <c r="D179" s="183"/>
      <c r="E179" s="183"/>
      <c r="F179" s="183"/>
      <c r="G179" s="185" t="s">
        <v>681</v>
      </c>
      <c r="H179" s="186"/>
      <c r="I179" s="186"/>
      <c r="J179" s="186"/>
      <c r="K179" s="187">
        <v>44481.43</v>
      </c>
      <c r="L179" s="187">
        <v>650.32000000000005</v>
      </c>
      <c r="M179" s="187">
        <v>0</v>
      </c>
      <c r="N179" s="187">
        <v>43831.11</v>
      </c>
      <c r="O179" s="188"/>
    </row>
    <row r="180" spans="1:15" x14ac:dyDescent="0.25">
      <c r="A180" s="184" t="s">
        <v>682</v>
      </c>
      <c r="B180" s="182" t="s">
        <v>372</v>
      </c>
      <c r="C180" s="183"/>
      <c r="D180" s="183"/>
      <c r="E180" s="183"/>
      <c r="F180" s="183"/>
      <c r="G180" s="185" t="s">
        <v>683</v>
      </c>
      <c r="H180" s="186"/>
      <c r="I180" s="186"/>
      <c r="J180" s="186"/>
      <c r="K180" s="187">
        <v>363075.94</v>
      </c>
      <c r="L180" s="187">
        <v>0</v>
      </c>
      <c r="M180" s="187">
        <v>0</v>
      </c>
      <c r="N180" s="187">
        <v>363075.94</v>
      </c>
      <c r="O180" s="188"/>
    </row>
    <row r="181" spans="1:15" x14ac:dyDescent="0.25">
      <c r="A181" s="184" t="s">
        <v>684</v>
      </c>
      <c r="B181" s="182" t="s">
        <v>372</v>
      </c>
      <c r="C181" s="183"/>
      <c r="D181" s="183"/>
      <c r="E181" s="183"/>
      <c r="F181" s="183"/>
      <c r="G181" s="185" t="s">
        <v>685</v>
      </c>
      <c r="H181" s="186"/>
      <c r="I181" s="186"/>
      <c r="J181" s="186"/>
      <c r="K181" s="187">
        <v>360000</v>
      </c>
      <c r="L181" s="187">
        <v>0</v>
      </c>
      <c r="M181" s="187">
        <v>0</v>
      </c>
      <c r="N181" s="187">
        <v>360000</v>
      </c>
      <c r="O181" s="188"/>
    </row>
    <row r="182" spans="1:15" x14ac:dyDescent="0.25">
      <c r="A182" s="189" t="s">
        <v>372</v>
      </c>
      <c r="B182" s="182" t="s">
        <v>372</v>
      </c>
      <c r="C182" s="183"/>
      <c r="D182" s="183"/>
      <c r="E182" s="183"/>
      <c r="F182" s="183"/>
      <c r="G182" s="190" t="s">
        <v>372</v>
      </c>
      <c r="H182" s="191"/>
      <c r="I182" s="191"/>
      <c r="J182" s="191"/>
      <c r="K182" s="192"/>
      <c r="L182" s="192"/>
      <c r="M182" s="192"/>
      <c r="N182" s="192"/>
      <c r="O182" s="191"/>
    </row>
    <row r="183" spans="1:15" x14ac:dyDescent="0.25">
      <c r="A183" s="176" t="s">
        <v>686</v>
      </c>
      <c r="B183" s="182" t="s">
        <v>372</v>
      </c>
      <c r="C183" s="183"/>
      <c r="D183" s="183"/>
      <c r="E183" s="177" t="s">
        <v>687</v>
      </c>
      <c r="F183" s="178"/>
      <c r="G183" s="178"/>
      <c r="H183" s="178"/>
      <c r="I183" s="178"/>
      <c r="J183" s="178"/>
      <c r="K183" s="179">
        <v>199683.54</v>
      </c>
      <c r="L183" s="179">
        <v>17742.240000000002</v>
      </c>
      <c r="M183" s="179">
        <v>0</v>
      </c>
      <c r="N183" s="179">
        <v>181941.3</v>
      </c>
      <c r="O183" s="180"/>
    </row>
    <row r="184" spans="1:15" x14ac:dyDescent="0.25">
      <c r="A184" s="176" t="s">
        <v>688</v>
      </c>
      <c r="B184" s="182" t="s">
        <v>372</v>
      </c>
      <c r="C184" s="183"/>
      <c r="D184" s="183"/>
      <c r="E184" s="183"/>
      <c r="F184" s="177" t="s">
        <v>687</v>
      </c>
      <c r="G184" s="178"/>
      <c r="H184" s="178"/>
      <c r="I184" s="178"/>
      <c r="J184" s="178"/>
      <c r="K184" s="179">
        <v>199683.54</v>
      </c>
      <c r="L184" s="179">
        <v>17742.240000000002</v>
      </c>
      <c r="M184" s="179">
        <v>0</v>
      </c>
      <c r="N184" s="179">
        <v>181941.3</v>
      </c>
      <c r="O184" s="180"/>
    </row>
    <row r="185" spans="1:15" x14ac:dyDescent="0.25">
      <c r="A185" s="184" t="s">
        <v>689</v>
      </c>
      <c r="B185" s="182" t="s">
        <v>372</v>
      </c>
      <c r="C185" s="183"/>
      <c r="D185" s="183"/>
      <c r="E185" s="183"/>
      <c r="F185" s="183"/>
      <c r="G185" s="185" t="s">
        <v>690</v>
      </c>
      <c r="H185" s="186"/>
      <c r="I185" s="186"/>
      <c r="J185" s="186"/>
      <c r="K185" s="187">
        <v>199683.54</v>
      </c>
      <c r="L185" s="187">
        <v>17742.240000000002</v>
      </c>
      <c r="M185" s="187">
        <v>0</v>
      </c>
      <c r="N185" s="187">
        <v>181941.3</v>
      </c>
      <c r="O185" s="188"/>
    </row>
    <row r="186" spans="1:15" x14ac:dyDescent="0.25">
      <c r="A186" s="189" t="s">
        <v>372</v>
      </c>
      <c r="B186" s="182" t="s">
        <v>372</v>
      </c>
      <c r="C186" s="183"/>
      <c r="D186" s="183"/>
      <c r="E186" s="183"/>
      <c r="F186" s="183"/>
      <c r="G186" s="190" t="s">
        <v>372</v>
      </c>
      <c r="H186" s="191"/>
      <c r="I186" s="191"/>
      <c r="J186" s="191"/>
      <c r="K186" s="192"/>
      <c r="L186" s="192"/>
      <c r="M186" s="192"/>
      <c r="N186" s="192"/>
      <c r="O186" s="191"/>
    </row>
    <row r="187" spans="1:15" x14ac:dyDescent="0.25">
      <c r="A187" s="176" t="s">
        <v>691</v>
      </c>
      <c r="B187" s="182" t="s">
        <v>372</v>
      </c>
      <c r="C187" s="183"/>
      <c r="D187" s="183"/>
      <c r="E187" s="177" t="s">
        <v>692</v>
      </c>
      <c r="F187" s="178"/>
      <c r="G187" s="178"/>
      <c r="H187" s="178"/>
      <c r="I187" s="178"/>
      <c r="J187" s="178"/>
      <c r="K187" s="179">
        <v>61669.599999999999</v>
      </c>
      <c r="L187" s="179">
        <v>0</v>
      </c>
      <c r="M187" s="179">
        <v>308.33999999999997</v>
      </c>
      <c r="N187" s="179">
        <v>61977.94</v>
      </c>
      <c r="O187" s="180"/>
    </row>
    <row r="188" spans="1:15" x14ac:dyDescent="0.25">
      <c r="A188" s="176" t="s">
        <v>693</v>
      </c>
      <c r="B188" s="182" t="s">
        <v>372</v>
      </c>
      <c r="C188" s="183"/>
      <c r="D188" s="183"/>
      <c r="E188" s="183"/>
      <c r="F188" s="177" t="s">
        <v>692</v>
      </c>
      <c r="G188" s="178"/>
      <c r="H188" s="178"/>
      <c r="I188" s="178"/>
      <c r="J188" s="178"/>
      <c r="K188" s="179">
        <v>61669.599999999999</v>
      </c>
      <c r="L188" s="179">
        <v>0</v>
      </c>
      <c r="M188" s="179">
        <v>308.33999999999997</v>
      </c>
      <c r="N188" s="179">
        <v>61977.94</v>
      </c>
      <c r="O188" s="180"/>
    </row>
    <row r="189" spans="1:15" x14ac:dyDescent="0.25">
      <c r="A189" s="184" t="s">
        <v>694</v>
      </c>
      <c r="B189" s="182" t="s">
        <v>372</v>
      </c>
      <c r="C189" s="183"/>
      <c r="D189" s="183"/>
      <c r="E189" s="183"/>
      <c r="F189" s="183"/>
      <c r="G189" s="185" t="s">
        <v>695</v>
      </c>
      <c r="H189" s="186"/>
      <c r="I189" s="186"/>
      <c r="J189" s="186"/>
      <c r="K189" s="187">
        <v>61669.599999999999</v>
      </c>
      <c r="L189" s="187">
        <v>0</v>
      </c>
      <c r="M189" s="187">
        <v>308.33999999999997</v>
      </c>
      <c r="N189" s="187">
        <v>61977.94</v>
      </c>
      <c r="O189" s="188"/>
    </row>
    <row r="190" spans="1:15" x14ac:dyDescent="0.25">
      <c r="A190" s="189" t="s">
        <v>372</v>
      </c>
      <c r="B190" s="182" t="s">
        <v>372</v>
      </c>
      <c r="C190" s="183"/>
      <c r="D190" s="183"/>
      <c r="E190" s="183"/>
      <c r="F190" s="183"/>
      <c r="G190" s="190" t="s">
        <v>372</v>
      </c>
      <c r="H190" s="191"/>
      <c r="I190" s="191"/>
      <c r="J190" s="191"/>
      <c r="K190" s="192"/>
      <c r="L190" s="192"/>
      <c r="M190" s="192"/>
      <c r="N190" s="192"/>
      <c r="O190" s="191"/>
    </row>
    <row r="191" spans="1:15" x14ac:dyDescent="0.25">
      <c r="A191" s="176" t="s">
        <v>696</v>
      </c>
      <c r="B191" s="182" t="s">
        <v>372</v>
      </c>
      <c r="C191" s="183"/>
      <c r="D191" s="177" t="s">
        <v>697</v>
      </c>
      <c r="E191" s="178"/>
      <c r="F191" s="178"/>
      <c r="G191" s="178"/>
      <c r="H191" s="178"/>
      <c r="I191" s="178"/>
      <c r="J191" s="178"/>
      <c r="K191" s="179">
        <v>9654554.6899999995</v>
      </c>
      <c r="L191" s="179">
        <v>0</v>
      </c>
      <c r="M191" s="179">
        <v>0</v>
      </c>
      <c r="N191" s="179">
        <v>9654554.6899999995</v>
      </c>
      <c r="O191" s="180"/>
    </row>
    <row r="192" spans="1:15" x14ac:dyDescent="0.25">
      <c r="A192" s="176" t="s">
        <v>698</v>
      </c>
      <c r="B192" s="182" t="s">
        <v>372</v>
      </c>
      <c r="C192" s="183"/>
      <c r="D192" s="183"/>
      <c r="E192" s="177" t="s">
        <v>697</v>
      </c>
      <c r="F192" s="178"/>
      <c r="G192" s="178"/>
      <c r="H192" s="178"/>
      <c r="I192" s="178"/>
      <c r="J192" s="178"/>
      <c r="K192" s="179">
        <v>9654554.6899999995</v>
      </c>
      <c r="L192" s="179">
        <v>0</v>
      </c>
      <c r="M192" s="179">
        <v>0</v>
      </c>
      <c r="N192" s="179">
        <v>9654554.6899999995</v>
      </c>
      <c r="O192" s="180"/>
    </row>
    <row r="193" spans="1:15" x14ac:dyDescent="0.25">
      <c r="A193" s="176" t="s">
        <v>699</v>
      </c>
      <c r="B193" s="182" t="s">
        <v>372</v>
      </c>
      <c r="C193" s="183"/>
      <c r="D193" s="183"/>
      <c r="E193" s="183"/>
      <c r="F193" s="177" t="s">
        <v>700</v>
      </c>
      <c r="G193" s="178"/>
      <c r="H193" s="178"/>
      <c r="I193" s="178"/>
      <c r="J193" s="178"/>
      <c r="K193" s="179">
        <v>9654554.6899999995</v>
      </c>
      <c r="L193" s="179">
        <v>0</v>
      </c>
      <c r="M193" s="179">
        <v>0</v>
      </c>
      <c r="N193" s="179">
        <v>9654554.6899999995</v>
      </c>
      <c r="O193" s="180"/>
    </row>
    <row r="194" spans="1:15" x14ac:dyDescent="0.25">
      <c r="A194" s="184" t="s">
        <v>701</v>
      </c>
      <c r="B194" s="182" t="s">
        <v>372</v>
      </c>
      <c r="C194" s="183"/>
      <c r="D194" s="183"/>
      <c r="E194" s="183"/>
      <c r="F194" s="183"/>
      <c r="G194" s="185" t="s">
        <v>463</v>
      </c>
      <c r="H194" s="186"/>
      <c r="I194" s="186"/>
      <c r="J194" s="186"/>
      <c r="K194" s="187">
        <v>29585</v>
      </c>
      <c r="L194" s="187">
        <v>0</v>
      </c>
      <c r="M194" s="187">
        <v>0</v>
      </c>
      <c r="N194" s="187">
        <v>29585</v>
      </c>
      <c r="O194" s="188"/>
    </row>
    <row r="195" spans="1:15" x14ac:dyDescent="0.25">
      <c r="A195" s="184" t="s">
        <v>702</v>
      </c>
      <c r="B195" s="182" t="s">
        <v>372</v>
      </c>
      <c r="C195" s="183"/>
      <c r="D195" s="183"/>
      <c r="E195" s="183"/>
      <c r="F195" s="183"/>
      <c r="G195" s="185" t="s">
        <v>588</v>
      </c>
      <c r="H195" s="186"/>
      <c r="I195" s="186"/>
      <c r="J195" s="186"/>
      <c r="K195" s="187">
        <v>1267564.69</v>
      </c>
      <c r="L195" s="187">
        <v>0</v>
      </c>
      <c r="M195" s="187">
        <v>0</v>
      </c>
      <c r="N195" s="187">
        <v>1267564.69</v>
      </c>
      <c r="O195" s="188"/>
    </row>
    <row r="196" spans="1:15" x14ac:dyDescent="0.25">
      <c r="A196" s="184" t="s">
        <v>703</v>
      </c>
      <c r="B196" s="182" t="s">
        <v>372</v>
      </c>
      <c r="C196" s="183"/>
      <c r="D196" s="183"/>
      <c r="E196" s="183"/>
      <c r="F196" s="183"/>
      <c r="G196" s="185" t="s">
        <v>590</v>
      </c>
      <c r="H196" s="186"/>
      <c r="I196" s="186"/>
      <c r="J196" s="186"/>
      <c r="K196" s="187">
        <v>35000</v>
      </c>
      <c r="L196" s="187">
        <v>0</v>
      </c>
      <c r="M196" s="187">
        <v>0</v>
      </c>
      <c r="N196" s="187">
        <v>35000</v>
      </c>
      <c r="O196" s="188"/>
    </row>
    <row r="197" spans="1:15" x14ac:dyDescent="0.25">
      <c r="A197" s="184" t="s">
        <v>704</v>
      </c>
      <c r="B197" s="182" t="s">
        <v>372</v>
      </c>
      <c r="C197" s="183"/>
      <c r="D197" s="183"/>
      <c r="E197" s="183"/>
      <c r="F197" s="183"/>
      <c r="G197" s="185" t="s">
        <v>592</v>
      </c>
      <c r="H197" s="186"/>
      <c r="I197" s="186"/>
      <c r="J197" s="186"/>
      <c r="K197" s="187">
        <v>150000</v>
      </c>
      <c r="L197" s="187">
        <v>0</v>
      </c>
      <c r="M197" s="187">
        <v>0</v>
      </c>
      <c r="N197" s="187">
        <v>150000</v>
      </c>
      <c r="O197" s="188"/>
    </row>
    <row r="198" spans="1:15" x14ac:dyDescent="0.25">
      <c r="A198" s="184" t="s">
        <v>705</v>
      </c>
      <c r="B198" s="182" t="s">
        <v>372</v>
      </c>
      <c r="C198" s="183"/>
      <c r="D198" s="183"/>
      <c r="E198" s="183"/>
      <c r="F198" s="183"/>
      <c r="G198" s="185" t="s">
        <v>594</v>
      </c>
      <c r="H198" s="186"/>
      <c r="I198" s="186"/>
      <c r="J198" s="186"/>
      <c r="K198" s="187">
        <v>8172405</v>
      </c>
      <c r="L198" s="187">
        <v>0</v>
      </c>
      <c r="M198" s="187">
        <v>0</v>
      </c>
      <c r="N198" s="187">
        <v>8172405</v>
      </c>
      <c r="O198" s="188"/>
    </row>
    <row r="199" spans="1:15" x14ac:dyDescent="0.25">
      <c r="A199" s="176" t="s">
        <v>372</v>
      </c>
      <c r="B199" s="182" t="s">
        <v>372</v>
      </c>
      <c r="C199" s="183"/>
      <c r="D199" s="177" t="s">
        <v>372</v>
      </c>
      <c r="E199" s="178"/>
      <c r="F199" s="178"/>
      <c r="G199" s="178"/>
      <c r="H199" s="178"/>
      <c r="I199" s="178"/>
      <c r="J199" s="178"/>
      <c r="K199" s="193"/>
      <c r="L199" s="193"/>
      <c r="M199" s="193"/>
      <c r="N199" s="193"/>
      <c r="O199" s="178"/>
    </row>
    <row r="200" spans="1:15" x14ac:dyDescent="0.25">
      <c r="A200" s="176" t="s">
        <v>706</v>
      </c>
      <c r="B200" s="177" t="s">
        <v>707</v>
      </c>
      <c r="C200" s="178"/>
      <c r="D200" s="178"/>
      <c r="E200" s="178"/>
      <c r="F200" s="178"/>
      <c r="G200" s="178"/>
      <c r="H200" s="178"/>
      <c r="I200" s="178"/>
      <c r="J200" s="178"/>
      <c r="K200" s="179">
        <v>9954524.8399999999</v>
      </c>
      <c r="L200" s="179">
        <v>1608949.43</v>
      </c>
      <c r="M200" s="179">
        <v>651628.18999999994</v>
      </c>
      <c r="N200" s="179">
        <v>10911846.08</v>
      </c>
      <c r="O200" s="179">
        <f>L200-M200</f>
        <v>957321.24</v>
      </c>
    </row>
    <row r="201" spans="1:15" x14ac:dyDescent="0.25">
      <c r="A201" s="176" t="s">
        <v>708</v>
      </c>
      <c r="B201" s="181" t="s">
        <v>372</v>
      </c>
      <c r="C201" s="177" t="s">
        <v>709</v>
      </c>
      <c r="D201" s="178"/>
      <c r="E201" s="178"/>
      <c r="F201" s="178"/>
      <c r="G201" s="178"/>
      <c r="H201" s="178"/>
      <c r="I201" s="178"/>
      <c r="J201" s="178"/>
      <c r="K201" s="179">
        <v>5218259.78</v>
      </c>
      <c r="L201" s="179">
        <v>1283924.1399999999</v>
      </c>
      <c r="M201" s="179">
        <v>648215.79</v>
      </c>
      <c r="N201" s="179">
        <v>5853968.1299999999</v>
      </c>
      <c r="O201" s="179">
        <f t="shared" ref="O201:O265" si="0">L201-M201</f>
        <v>635708.34999999986</v>
      </c>
    </row>
    <row r="202" spans="1:15" x14ac:dyDescent="0.25">
      <c r="A202" s="176" t="s">
        <v>710</v>
      </c>
      <c r="B202" s="182" t="s">
        <v>372</v>
      </c>
      <c r="C202" s="183"/>
      <c r="D202" s="177" t="s">
        <v>711</v>
      </c>
      <c r="E202" s="178"/>
      <c r="F202" s="178"/>
      <c r="G202" s="178"/>
      <c r="H202" s="178"/>
      <c r="I202" s="178"/>
      <c r="J202" s="178"/>
      <c r="K202" s="179">
        <v>3960631.79</v>
      </c>
      <c r="L202" s="179">
        <v>1160315.8</v>
      </c>
      <c r="M202" s="179">
        <v>648215.79</v>
      </c>
      <c r="N202" s="179">
        <v>4472731.8</v>
      </c>
      <c r="O202" s="179">
        <f t="shared" si="0"/>
        <v>512100.01</v>
      </c>
    </row>
    <row r="203" spans="1:15" x14ac:dyDescent="0.25">
      <c r="A203" s="176" t="s">
        <v>712</v>
      </c>
      <c r="B203" s="182" t="s">
        <v>372</v>
      </c>
      <c r="C203" s="183"/>
      <c r="D203" s="183"/>
      <c r="E203" s="177" t="s">
        <v>713</v>
      </c>
      <c r="F203" s="178"/>
      <c r="G203" s="178"/>
      <c r="H203" s="178"/>
      <c r="I203" s="178"/>
      <c r="J203" s="178"/>
      <c r="K203" s="179">
        <v>79984.36</v>
      </c>
      <c r="L203" s="179">
        <v>19477.66</v>
      </c>
      <c r="M203" s="179">
        <v>11562.5</v>
      </c>
      <c r="N203" s="179">
        <v>87899.520000000004</v>
      </c>
      <c r="O203" s="179">
        <f t="shared" si="0"/>
        <v>7915.16</v>
      </c>
    </row>
    <row r="204" spans="1:15" x14ac:dyDescent="0.25">
      <c r="A204" s="176" t="s">
        <v>714</v>
      </c>
      <c r="B204" s="182" t="s">
        <v>372</v>
      </c>
      <c r="C204" s="183"/>
      <c r="D204" s="183"/>
      <c r="E204" s="183"/>
      <c r="F204" s="177" t="s">
        <v>715</v>
      </c>
      <c r="G204" s="178"/>
      <c r="H204" s="178"/>
      <c r="I204" s="178"/>
      <c r="J204" s="178"/>
      <c r="K204" s="179">
        <v>25734.93</v>
      </c>
      <c r="L204" s="179">
        <v>0</v>
      </c>
      <c r="M204" s="179">
        <v>0</v>
      </c>
      <c r="N204" s="179">
        <v>25734.93</v>
      </c>
      <c r="O204" s="179">
        <f t="shared" si="0"/>
        <v>0</v>
      </c>
    </row>
    <row r="205" spans="1:15" x14ac:dyDescent="0.25">
      <c r="A205" s="184" t="s">
        <v>716</v>
      </c>
      <c r="B205" s="182" t="s">
        <v>372</v>
      </c>
      <c r="C205" s="183"/>
      <c r="D205" s="183"/>
      <c r="E205" s="183"/>
      <c r="F205" s="183"/>
      <c r="G205" s="185" t="s">
        <v>717</v>
      </c>
      <c r="H205" s="186"/>
      <c r="I205" s="186"/>
      <c r="J205" s="186"/>
      <c r="K205" s="187">
        <v>16981.66</v>
      </c>
      <c r="L205" s="187">
        <v>0</v>
      </c>
      <c r="M205" s="187">
        <v>0</v>
      </c>
      <c r="N205" s="187">
        <v>16981.66</v>
      </c>
      <c r="O205" s="187">
        <f t="shared" si="0"/>
        <v>0</v>
      </c>
    </row>
    <row r="206" spans="1:15" x14ac:dyDescent="0.25">
      <c r="A206" s="184" t="s">
        <v>718</v>
      </c>
      <c r="B206" s="182" t="s">
        <v>372</v>
      </c>
      <c r="C206" s="183"/>
      <c r="D206" s="183"/>
      <c r="E206" s="183"/>
      <c r="F206" s="183"/>
      <c r="G206" s="185" t="s">
        <v>719</v>
      </c>
      <c r="H206" s="186"/>
      <c r="I206" s="186"/>
      <c r="J206" s="186"/>
      <c r="K206" s="187">
        <v>277.14999999999998</v>
      </c>
      <c r="L206" s="187">
        <v>0</v>
      </c>
      <c r="M206" s="187">
        <v>0</v>
      </c>
      <c r="N206" s="187">
        <v>277.14999999999998</v>
      </c>
      <c r="O206" s="187">
        <f t="shared" si="0"/>
        <v>0</v>
      </c>
    </row>
    <row r="207" spans="1:15" x14ac:dyDescent="0.25">
      <c r="A207" s="184" t="s">
        <v>720</v>
      </c>
      <c r="B207" s="182" t="s">
        <v>372</v>
      </c>
      <c r="C207" s="183"/>
      <c r="D207" s="183"/>
      <c r="E207" s="183"/>
      <c r="F207" s="183"/>
      <c r="G207" s="185" t="s">
        <v>721</v>
      </c>
      <c r="H207" s="186"/>
      <c r="I207" s="186"/>
      <c r="J207" s="186"/>
      <c r="K207" s="187">
        <v>1488.41</v>
      </c>
      <c r="L207" s="187">
        <v>0</v>
      </c>
      <c r="M207" s="187">
        <v>0</v>
      </c>
      <c r="N207" s="187">
        <v>1488.41</v>
      </c>
      <c r="O207" s="187">
        <f t="shared" si="0"/>
        <v>0</v>
      </c>
    </row>
    <row r="208" spans="1:15" x14ac:dyDescent="0.25">
      <c r="A208" s="184" t="s">
        <v>722</v>
      </c>
      <c r="B208" s="182" t="s">
        <v>372</v>
      </c>
      <c r="C208" s="183"/>
      <c r="D208" s="183"/>
      <c r="E208" s="183"/>
      <c r="F208" s="183"/>
      <c r="G208" s="185" t="s">
        <v>723</v>
      </c>
      <c r="H208" s="186"/>
      <c r="I208" s="186"/>
      <c r="J208" s="186"/>
      <c r="K208" s="187">
        <v>4890.7</v>
      </c>
      <c r="L208" s="187">
        <v>0</v>
      </c>
      <c r="M208" s="187">
        <v>0</v>
      </c>
      <c r="N208" s="187">
        <v>4890.7</v>
      </c>
      <c r="O208" s="187">
        <f t="shared" si="0"/>
        <v>0</v>
      </c>
    </row>
    <row r="209" spans="1:15" x14ac:dyDescent="0.25">
      <c r="A209" s="184" t="s">
        <v>724</v>
      </c>
      <c r="B209" s="182" t="s">
        <v>372</v>
      </c>
      <c r="C209" s="183"/>
      <c r="D209" s="183"/>
      <c r="E209" s="183"/>
      <c r="F209" s="183"/>
      <c r="G209" s="185" t="s">
        <v>725</v>
      </c>
      <c r="H209" s="186"/>
      <c r="I209" s="186"/>
      <c r="J209" s="186"/>
      <c r="K209" s="187">
        <v>1477.6</v>
      </c>
      <c r="L209" s="187">
        <v>0</v>
      </c>
      <c r="M209" s="187">
        <v>0</v>
      </c>
      <c r="N209" s="187">
        <v>1477.6</v>
      </c>
      <c r="O209" s="187">
        <f t="shared" si="0"/>
        <v>0</v>
      </c>
    </row>
    <row r="210" spans="1:15" x14ac:dyDescent="0.25">
      <c r="A210" s="184" t="s">
        <v>726</v>
      </c>
      <c r="B210" s="182" t="s">
        <v>372</v>
      </c>
      <c r="C210" s="183"/>
      <c r="D210" s="183"/>
      <c r="E210" s="183"/>
      <c r="F210" s="183"/>
      <c r="G210" s="185" t="s">
        <v>727</v>
      </c>
      <c r="H210" s="186"/>
      <c r="I210" s="186"/>
      <c r="J210" s="186"/>
      <c r="K210" s="187">
        <v>184.7</v>
      </c>
      <c r="L210" s="187">
        <v>0</v>
      </c>
      <c r="M210" s="187">
        <v>0</v>
      </c>
      <c r="N210" s="187">
        <v>184.7</v>
      </c>
      <c r="O210" s="187">
        <f t="shared" si="0"/>
        <v>0</v>
      </c>
    </row>
    <row r="211" spans="1:15" x14ac:dyDescent="0.25">
      <c r="A211" s="184" t="s">
        <v>728</v>
      </c>
      <c r="B211" s="182" t="s">
        <v>372</v>
      </c>
      <c r="C211" s="183"/>
      <c r="D211" s="183"/>
      <c r="E211" s="183"/>
      <c r="F211" s="183"/>
      <c r="G211" s="185" t="s">
        <v>729</v>
      </c>
      <c r="H211" s="186"/>
      <c r="I211" s="186"/>
      <c r="J211" s="186"/>
      <c r="K211" s="187">
        <v>6.4</v>
      </c>
      <c r="L211" s="187">
        <v>0</v>
      </c>
      <c r="M211" s="187">
        <v>0</v>
      </c>
      <c r="N211" s="187">
        <v>6.4</v>
      </c>
      <c r="O211" s="187">
        <f t="shared" si="0"/>
        <v>0</v>
      </c>
    </row>
    <row r="212" spans="1:15" x14ac:dyDescent="0.25">
      <c r="A212" s="184" t="s">
        <v>730</v>
      </c>
      <c r="B212" s="182" t="s">
        <v>372</v>
      </c>
      <c r="C212" s="183"/>
      <c r="D212" s="183"/>
      <c r="E212" s="183"/>
      <c r="F212" s="183"/>
      <c r="G212" s="185" t="s">
        <v>731</v>
      </c>
      <c r="H212" s="186"/>
      <c r="I212" s="186"/>
      <c r="J212" s="186"/>
      <c r="K212" s="187">
        <v>428.31</v>
      </c>
      <c r="L212" s="187">
        <v>0</v>
      </c>
      <c r="M212" s="187">
        <v>0</v>
      </c>
      <c r="N212" s="187">
        <v>428.31</v>
      </c>
      <c r="O212" s="187">
        <f t="shared" si="0"/>
        <v>0</v>
      </c>
    </row>
    <row r="213" spans="1:15" x14ac:dyDescent="0.25">
      <c r="A213" s="189" t="s">
        <v>372</v>
      </c>
      <c r="B213" s="182" t="s">
        <v>372</v>
      </c>
      <c r="C213" s="183"/>
      <c r="D213" s="183"/>
      <c r="E213" s="183"/>
      <c r="F213" s="183"/>
      <c r="G213" s="190" t="s">
        <v>372</v>
      </c>
      <c r="H213" s="191"/>
      <c r="I213" s="191"/>
      <c r="J213" s="191"/>
      <c r="K213" s="192"/>
      <c r="L213" s="192"/>
      <c r="M213" s="192"/>
      <c r="N213" s="192"/>
      <c r="O213" s="192"/>
    </row>
    <row r="214" spans="1:15" x14ac:dyDescent="0.25">
      <c r="A214" s="176" t="s">
        <v>732</v>
      </c>
      <c r="B214" s="182" t="s">
        <v>372</v>
      </c>
      <c r="C214" s="183"/>
      <c r="D214" s="183"/>
      <c r="E214" s="183"/>
      <c r="F214" s="177" t="s">
        <v>733</v>
      </c>
      <c r="G214" s="178"/>
      <c r="H214" s="178"/>
      <c r="I214" s="178"/>
      <c r="J214" s="178"/>
      <c r="K214" s="179">
        <v>54249.43</v>
      </c>
      <c r="L214" s="179">
        <v>19477.66</v>
      </c>
      <c r="M214" s="179">
        <v>11562.5</v>
      </c>
      <c r="N214" s="179">
        <v>62164.59</v>
      </c>
      <c r="O214" s="179">
        <f t="shared" si="0"/>
        <v>7915.16</v>
      </c>
    </row>
    <row r="215" spans="1:15" x14ac:dyDescent="0.25">
      <c r="A215" s="184" t="s">
        <v>734</v>
      </c>
      <c r="B215" s="182" t="s">
        <v>372</v>
      </c>
      <c r="C215" s="183"/>
      <c r="D215" s="183"/>
      <c r="E215" s="183"/>
      <c r="F215" s="183"/>
      <c r="G215" s="185" t="s">
        <v>717</v>
      </c>
      <c r="H215" s="186"/>
      <c r="I215" s="186"/>
      <c r="J215" s="186"/>
      <c r="K215" s="187">
        <v>32581.38</v>
      </c>
      <c r="L215" s="187">
        <v>5081.18</v>
      </c>
      <c r="M215" s="187">
        <v>0</v>
      </c>
      <c r="N215" s="187">
        <v>37662.559999999998</v>
      </c>
      <c r="O215" s="187">
        <f t="shared" si="0"/>
        <v>5081.18</v>
      </c>
    </row>
    <row r="216" spans="1:15" x14ac:dyDescent="0.25">
      <c r="A216" s="184" t="s">
        <v>735</v>
      </c>
      <c r="B216" s="182" t="s">
        <v>372</v>
      </c>
      <c r="C216" s="183"/>
      <c r="D216" s="183"/>
      <c r="E216" s="183"/>
      <c r="F216" s="183"/>
      <c r="G216" s="185" t="s">
        <v>719</v>
      </c>
      <c r="H216" s="186"/>
      <c r="I216" s="186"/>
      <c r="J216" s="186"/>
      <c r="K216" s="187">
        <v>7226.56</v>
      </c>
      <c r="L216" s="187">
        <v>7949.22</v>
      </c>
      <c r="M216" s="187">
        <v>7226.56</v>
      </c>
      <c r="N216" s="187">
        <v>7949.22</v>
      </c>
      <c r="O216" s="187">
        <f t="shared" si="0"/>
        <v>722.65999999999985</v>
      </c>
    </row>
    <row r="217" spans="1:15" x14ac:dyDescent="0.25">
      <c r="A217" s="184" t="s">
        <v>736</v>
      </c>
      <c r="B217" s="182" t="s">
        <v>372</v>
      </c>
      <c r="C217" s="183"/>
      <c r="D217" s="183"/>
      <c r="E217" s="183"/>
      <c r="F217" s="183"/>
      <c r="G217" s="185" t="s">
        <v>721</v>
      </c>
      <c r="H217" s="186"/>
      <c r="I217" s="186"/>
      <c r="J217" s="186"/>
      <c r="K217" s="187">
        <v>4335.9399999999996</v>
      </c>
      <c r="L217" s="187">
        <v>4877.93</v>
      </c>
      <c r="M217" s="187">
        <v>4335.9399999999996</v>
      </c>
      <c r="N217" s="187">
        <v>4877.93</v>
      </c>
      <c r="O217" s="187">
        <f t="shared" si="0"/>
        <v>541.99000000000069</v>
      </c>
    </row>
    <row r="218" spans="1:15" x14ac:dyDescent="0.25">
      <c r="A218" s="184" t="s">
        <v>737</v>
      </c>
      <c r="B218" s="182" t="s">
        <v>372</v>
      </c>
      <c r="C218" s="183"/>
      <c r="D218" s="183"/>
      <c r="E218" s="183"/>
      <c r="F218" s="183"/>
      <c r="G218" s="185" t="s">
        <v>723</v>
      </c>
      <c r="H218" s="186"/>
      <c r="I218" s="186"/>
      <c r="J218" s="186"/>
      <c r="K218" s="187">
        <v>6516.3</v>
      </c>
      <c r="L218" s="187">
        <v>1016.24</v>
      </c>
      <c r="M218" s="187">
        <v>0</v>
      </c>
      <c r="N218" s="187">
        <v>7532.54</v>
      </c>
      <c r="O218" s="187">
        <f t="shared" si="0"/>
        <v>1016.24</v>
      </c>
    </row>
    <row r="219" spans="1:15" x14ac:dyDescent="0.25">
      <c r="A219" s="184" t="s">
        <v>738</v>
      </c>
      <c r="B219" s="182" t="s">
        <v>372</v>
      </c>
      <c r="C219" s="183"/>
      <c r="D219" s="183"/>
      <c r="E219" s="183"/>
      <c r="F219" s="183"/>
      <c r="G219" s="185" t="s">
        <v>725</v>
      </c>
      <c r="H219" s="186"/>
      <c r="I219" s="186"/>
      <c r="J219" s="186"/>
      <c r="K219" s="187">
        <v>2606.5</v>
      </c>
      <c r="L219" s="187">
        <v>406.49</v>
      </c>
      <c r="M219" s="187">
        <v>0</v>
      </c>
      <c r="N219" s="187">
        <v>3012.99</v>
      </c>
      <c r="O219" s="187">
        <f t="shared" si="0"/>
        <v>406.49</v>
      </c>
    </row>
    <row r="220" spans="1:15" x14ac:dyDescent="0.25">
      <c r="A220" s="184" t="s">
        <v>739</v>
      </c>
      <c r="B220" s="182" t="s">
        <v>372</v>
      </c>
      <c r="C220" s="183"/>
      <c r="D220" s="183"/>
      <c r="E220" s="183"/>
      <c r="F220" s="183"/>
      <c r="G220" s="185" t="s">
        <v>729</v>
      </c>
      <c r="H220" s="186"/>
      <c r="I220" s="186"/>
      <c r="J220" s="186"/>
      <c r="K220" s="187">
        <v>11.1</v>
      </c>
      <c r="L220" s="187">
        <v>1.71</v>
      </c>
      <c r="M220" s="187">
        <v>0</v>
      </c>
      <c r="N220" s="187">
        <v>12.81</v>
      </c>
      <c r="O220" s="187">
        <f t="shared" si="0"/>
        <v>1.71</v>
      </c>
    </row>
    <row r="221" spans="1:15" x14ac:dyDescent="0.25">
      <c r="A221" s="184" t="s">
        <v>740</v>
      </c>
      <c r="B221" s="182" t="s">
        <v>372</v>
      </c>
      <c r="C221" s="183"/>
      <c r="D221" s="183"/>
      <c r="E221" s="183"/>
      <c r="F221" s="183"/>
      <c r="G221" s="185" t="s">
        <v>731</v>
      </c>
      <c r="H221" s="186"/>
      <c r="I221" s="186"/>
      <c r="J221" s="186"/>
      <c r="K221" s="187">
        <v>971.65</v>
      </c>
      <c r="L221" s="187">
        <v>144.88999999999999</v>
      </c>
      <c r="M221" s="187">
        <v>0</v>
      </c>
      <c r="N221" s="187">
        <v>1116.54</v>
      </c>
      <c r="O221" s="187">
        <f t="shared" si="0"/>
        <v>144.88999999999999</v>
      </c>
    </row>
    <row r="222" spans="1:15" x14ac:dyDescent="0.25">
      <c r="A222" s="189" t="s">
        <v>372</v>
      </c>
      <c r="B222" s="182" t="s">
        <v>372</v>
      </c>
      <c r="C222" s="183"/>
      <c r="D222" s="183"/>
      <c r="E222" s="183"/>
      <c r="F222" s="183"/>
      <c r="G222" s="190" t="s">
        <v>372</v>
      </c>
      <c r="H222" s="191"/>
      <c r="I222" s="191"/>
      <c r="J222" s="191"/>
      <c r="K222" s="192"/>
      <c r="L222" s="192"/>
      <c r="M222" s="192"/>
      <c r="N222" s="192"/>
      <c r="O222" s="192"/>
    </row>
    <row r="223" spans="1:15" x14ac:dyDescent="0.25">
      <c r="A223" s="176" t="s">
        <v>741</v>
      </c>
      <c r="B223" s="182" t="s">
        <v>372</v>
      </c>
      <c r="C223" s="183"/>
      <c r="D223" s="183"/>
      <c r="E223" s="177" t="s">
        <v>742</v>
      </c>
      <c r="F223" s="178"/>
      <c r="G223" s="178"/>
      <c r="H223" s="178"/>
      <c r="I223" s="178"/>
      <c r="J223" s="178"/>
      <c r="K223" s="179">
        <v>3447286.54</v>
      </c>
      <c r="L223" s="179">
        <v>1070041.1100000001</v>
      </c>
      <c r="M223" s="179">
        <v>636258.73</v>
      </c>
      <c r="N223" s="179">
        <v>3881068.92</v>
      </c>
      <c r="O223" s="179">
        <f t="shared" si="0"/>
        <v>433782.38000000012</v>
      </c>
    </row>
    <row r="224" spans="1:15" x14ac:dyDescent="0.25">
      <c r="A224" s="176" t="s">
        <v>743</v>
      </c>
      <c r="B224" s="182" t="s">
        <v>372</v>
      </c>
      <c r="C224" s="183"/>
      <c r="D224" s="183"/>
      <c r="E224" s="183"/>
      <c r="F224" s="177" t="s">
        <v>715</v>
      </c>
      <c r="G224" s="178"/>
      <c r="H224" s="178"/>
      <c r="I224" s="178"/>
      <c r="J224" s="178"/>
      <c r="K224" s="179">
        <v>723697.76</v>
      </c>
      <c r="L224" s="179">
        <v>176198.31</v>
      </c>
      <c r="M224" s="179">
        <v>109027.41</v>
      </c>
      <c r="N224" s="179">
        <v>790868.66</v>
      </c>
      <c r="O224" s="179">
        <f t="shared" si="0"/>
        <v>67170.899999999994</v>
      </c>
    </row>
    <row r="225" spans="1:15" x14ac:dyDescent="0.25">
      <c r="A225" s="184" t="s">
        <v>744</v>
      </c>
      <c r="B225" s="182" t="s">
        <v>372</v>
      </c>
      <c r="C225" s="183"/>
      <c r="D225" s="183"/>
      <c r="E225" s="183"/>
      <c r="F225" s="183"/>
      <c r="G225" s="185" t="s">
        <v>717</v>
      </c>
      <c r="H225" s="186"/>
      <c r="I225" s="186"/>
      <c r="J225" s="186"/>
      <c r="K225" s="187">
        <v>408919.56</v>
      </c>
      <c r="L225" s="187">
        <v>34239.86</v>
      </c>
      <c r="M225" s="187">
        <v>0</v>
      </c>
      <c r="N225" s="187">
        <v>443159.42</v>
      </c>
      <c r="O225" s="187">
        <f t="shared" si="0"/>
        <v>34239.86</v>
      </c>
    </row>
    <row r="226" spans="1:15" x14ac:dyDescent="0.25">
      <c r="A226" s="184" t="s">
        <v>745</v>
      </c>
      <c r="B226" s="182" t="s">
        <v>372</v>
      </c>
      <c r="C226" s="183"/>
      <c r="D226" s="183"/>
      <c r="E226" s="183"/>
      <c r="F226" s="183"/>
      <c r="G226" s="185" t="s">
        <v>719</v>
      </c>
      <c r="H226" s="186"/>
      <c r="I226" s="186"/>
      <c r="J226" s="186"/>
      <c r="K226" s="187">
        <v>8736.68</v>
      </c>
      <c r="L226" s="187">
        <v>82448.350000000006</v>
      </c>
      <c r="M226" s="187">
        <v>76422.740000000005</v>
      </c>
      <c r="N226" s="187">
        <v>14762.29</v>
      </c>
      <c r="O226" s="187">
        <f t="shared" si="0"/>
        <v>6025.6100000000006</v>
      </c>
    </row>
    <row r="227" spans="1:15" x14ac:dyDescent="0.25">
      <c r="A227" s="184" t="s">
        <v>746</v>
      </c>
      <c r="B227" s="182" t="s">
        <v>372</v>
      </c>
      <c r="C227" s="183"/>
      <c r="D227" s="183"/>
      <c r="E227" s="183"/>
      <c r="F227" s="183"/>
      <c r="G227" s="185" t="s">
        <v>721</v>
      </c>
      <c r="H227" s="186"/>
      <c r="I227" s="186"/>
      <c r="J227" s="186"/>
      <c r="K227" s="187">
        <v>33490.67</v>
      </c>
      <c r="L227" s="187">
        <v>34120.639999999999</v>
      </c>
      <c r="M227" s="187">
        <v>29570.61</v>
      </c>
      <c r="N227" s="187">
        <v>38040.699999999997</v>
      </c>
      <c r="O227" s="187">
        <f t="shared" si="0"/>
        <v>4550.0299999999988</v>
      </c>
    </row>
    <row r="228" spans="1:15" x14ac:dyDescent="0.25">
      <c r="A228" s="184" t="s">
        <v>747</v>
      </c>
      <c r="B228" s="182" t="s">
        <v>372</v>
      </c>
      <c r="C228" s="183"/>
      <c r="D228" s="183"/>
      <c r="E228" s="183"/>
      <c r="F228" s="183"/>
      <c r="G228" s="185" t="s">
        <v>748</v>
      </c>
      <c r="H228" s="186"/>
      <c r="I228" s="186"/>
      <c r="J228" s="186"/>
      <c r="K228" s="187">
        <v>2926.97</v>
      </c>
      <c r="L228" s="187">
        <v>0</v>
      </c>
      <c r="M228" s="187">
        <v>1067.49</v>
      </c>
      <c r="N228" s="187">
        <v>1859.48</v>
      </c>
      <c r="O228" s="187">
        <f t="shared" si="0"/>
        <v>-1067.49</v>
      </c>
    </row>
    <row r="229" spans="1:15" x14ac:dyDescent="0.25">
      <c r="A229" s="184" t="s">
        <v>749</v>
      </c>
      <c r="B229" s="182" t="s">
        <v>372</v>
      </c>
      <c r="C229" s="183"/>
      <c r="D229" s="183"/>
      <c r="E229" s="183"/>
      <c r="F229" s="183"/>
      <c r="G229" s="185" t="s">
        <v>723</v>
      </c>
      <c r="H229" s="186"/>
      <c r="I229" s="186"/>
      <c r="J229" s="186"/>
      <c r="K229" s="187">
        <v>119398.88</v>
      </c>
      <c r="L229" s="187">
        <v>10497.76</v>
      </c>
      <c r="M229" s="187">
        <v>0</v>
      </c>
      <c r="N229" s="187">
        <v>129896.64</v>
      </c>
      <c r="O229" s="187">
        <f t="shared" si="0"/>
        <v>10497.76</v>
      </c>
    </row>
    <row r="230" spans="1:15" x14ac:dyDescent="0.25">
      <c r="A230" s="184" t="s">
        <v>750</v>
      </c>
      <c r="B230" s="182" t="s">
        <v>372</v>
      </c>
      <c r="C230" s="183"/>
      <c r="D230" s="183"/>
      <c r="E230" s="183"/>
      <c r="F230" s="183"/>
      <c r="G230" s="185" t="s">
        <v>725</v>
      </c>
      <c r="H230" s="186"/>
      <c r="I230" s="186"/>
      <c r="J230" s="186"/>
      <c r="K230" s="187">
        <v>38557.660000000003</v>
      </c>
      <c r="L230" s="187">
        <v>3124.78</v>
      </c>
      <c r="M230" s="187">
        <v>0</v>
      </c>
      <c r="N230" s="187">
        <v>41682.44</v>
      </c>
      <c r="O230" s="187">
        <f t="shared" si="0"/>
        <v>3124.78</v>
      </c>
    </row>
    <row r="231" spans="1:15" x14ac:dyDescent="0.25">
      <c r="A231" s="184" t="s">
        <v>751</v>
      </c>
      <c r="B231" s="182" t="s">
        <v>372</v>
      </c>
      <c r="C231" s="183"/>
      <c r="D231" s="183"/>
      <c r="E231" s="183"/>
      <c r="F231" s="183"/>
      <c r="G231" s="185" t="s">
        <v>727</v>
      </c>
      <c r="H231" s="186"/>
      <c r="I231" s="186"/>
      <c r="J231" s="186"/>
      <c r="K231" s="187">
        <v>4453.6099999999997</v>
      </c>
      <c r="L231" s="187">
        <v>390.6</v>
      </c>
      <c r="M231" s="187">
        <v>0</v>
      </c>
      <c r="N231" s="187">
        <v>4844.21</v>
      </c>
      <c r="O231" s="187">
        <f t="shared" si="0"/>
        <v>390.6</v>
      </c>
    </row>
    <row r="232" spans="1:15" x14ac:dyDescent="0.25">
      <c r="A232" s="184" t="s">
        <v>752</v>
      </c>
      <c r="B232" s="182" t="s">
        <v>372</v>
      </c>
      <c r="C232" s="183"/>
      <c r="D232" s="183"/>
      <c r="E232" s="183"/>
      <c r="F232" s="183"/>
      <c r="G232" s="185" t="s">
        <v>753</v>
      </c>
      <c r="H232" s="186"/>
      <c r="I232" s="186"/>
      <c r="J232" s="186"/>
      <c r="K232" s="187">
        <v>26809.59</v>
      </c>
      <c r="L232" s="187">
        <v>3723.59</v>
      </c>
      <c r="M232" s="187">
        <v>1195.8499999999999</v>
      </c>
      <c r="N232" s="187">
        <v>29337.33</v>
      </c>
      <c r="O232" s="187">
        <f t="shared" si="0"/>
        <v>2527.7400000000002</v>
      </c>
    </row>
    <row r="233" spans="1:15" x14ac:dyDescent="0.25">
      <c r="A233" s="184" t="s">
        <v>754</v>
      </c>
      <c r="B233" s="182" t="s">
        <v>372</v>
      </c>
      <c r="C233" s="183"/>
      <c r="D233" s="183"/>
      <c r="E233" s="183"/>
      <c r="F233" s="183"/>
      <c r="G233" s="185" t="s">
        <v>729</v>
      </c>
      <c r="H233" s="186"/>
      <c r="I233" s="186"/>
      <c r="J233" s="186"/>
      <c r="K233" s="187">
        <v>906.89</v>
      </c>
      <c r="L233" s="187">
        <v>71.75</v>
      </c>
      <c r="M233" s="187">
        <v>0</v>
      </c>
      <c r="N233" s="187">
        <v>978.64</v>
      </c>
      <c r="O233" s="187">
        <f t="shared" si="0"/>
        <v>71.75</v>
      </c>
    </row>
    <row r="234" spans="1:15" x14ac:dyDescent="0.25">
      <c r="A234" s="184" t="s">
        <v>755</v>
      </c>
      <c r="B234" s="182" t="s">
        <v>372</v>
      </c>
      <c r="C234" s="183"/>
      <c r="D234" s="183"/>
      <c r="E234" s="183"/>
      <c r="F234" s="183"/>
      <c r="G234" s="185" t="s">
        <v>731</v>
      </c>
      <c r="H234" s="186"/>
      <c r="I234" s="186"/>
      <c r="J234" s="186"/>
      <c r="K234" s="187">
        <v>63526.14</v>
      </c>
      <c r="L234" s="187">
        <v>5630.97</v>
      </c>
      <c r="M234" s="187">
        <v>105.38</v>
      </c>
      <c r="N234" s="187">
        <v>69051.73</v>
      </c>
      <c r="O234" s="187">
        <f t="shared" si="0"/>
        <v>5525.59</v>
      </c>
    </row>
    <row r="235" spans="1:15" x14ac:dyDescent="0.25">
      <c r="A235" s="184" t="s">
        <v>756</v>
      </c>
      <c r="B235" s="182" t="s">
        <v>372</v>
      </c>
      <c r="C235" s="183"/>
      <c r="D235" s="183"/>
      <c r="E235" s="183"/>
      <c r="F235" s="183"/>
      <c r="G235" s="185" t="s">
        <v>757</v>
      </c>
      <c r="H235" s="186"/>
      <c r="I235" s="186"/>
      <c r="J235" s="186"/>
      <c r="K235" s="187">
        <v>11349.11</v>
      </c>
      <c r="L235" s="187">
        <v>1659.01</v>
      </c>
      <c r="M235" s="187">
        <v>665.34</v>
      </c>
      <c r="N235" s="187">
        <v>12342.78</v>
      </c>
      <c r="O235" s="187">
        <f t="shared" si="0"/>
        <v>993.67</v>
      </c>
    </row>
    <row r="236" spans="1:15" x14ac:dyDescent="0.25">
      <c r="A236" s="184" t="s">
        <v>758</v>
      </c>
      <c r="B236" s="182" t="s">
        <v>372</v>
      </c>
      <c r="C236" s="183"/>
      <c r="D236" s="183"/>
      <c r="E236" s="183"/>
      <c r="F236" s="183"/>
      <c r="G236" s="185" t="s">
        <v>759</v>
      </c>
      <c r="H236" s="186"/>
      <c r="I236" s="186"/>
      <c r="J236" s="186"/>
      <c r="K236" s="187">
        <v>4622</v>
      </c>
      <c r="L236" s="187">
        <v>291</v>
      </c>
      <c r="M236" s="187">
        <v>0</v>
      </c>
      <c r="N236" s="187">
        <v>4913</v>
      </c>
      <c r="O236" s="187">
        <f t="shared" si="0"/>
        <v>291</v>
      </c>
    </row>
    <row r="237" spans="1:15" x14ac:dyDescent="0.25">
      <c r="A237" s="189" t="s">
        <v>372</v>
      </c>
      <c r="B237" s="182" t="s">
        <v>372</v>
      </c>
      <c r="C237" s="183"/>
      <c r="D237" s="183"/>
      <c r="E237" s="183"/>
      <c r="F237" s="183"/>
      <c r="G237" s="190" t="s">
        <v>372</v>
      </c>
      <c r="H237" s="191"/>
      <c r="I237" s="191"/>
      <c r="J237" s="191"/>
      <c r="K237" s="192"/>
      <c r="L237" s="192"/>
      <c r="M237" s="192"/>
      <c r="N237" s="192"/>
      <c r="O237" s="192"/>
    </row>
    <row r="238" spans="1:15" x14ac:dyDescent="0.25">
      <c r="A238" s="176" t="s">
        <v>760</v>
      </c>
      <c r="B238" s="182" t="s">
        <v>372</v>
      </c>
      <c r="C238" s="183"/>
      <c r="D238" s="183"/>
      <c r="E238" s="183"/>
      <c r="F238" s="177" t="s">
        <v>733</v>
      </c>
      <c r="G238" s="178"/>
      <c r="H238" s="178"/>
      <c r="I238" s="178"/>
      <c r="J238" s="178"/>
      <c r="K238" s="179">
        <v>2723588.78</v>
      </c>
      <c r="L238" s="179">
        <v>893842.8</v>
      </c>
      <c r="M238" s="179">
        <v>527231.31999999995</v>
      </c>
      <c r="N238" s="179">
        <v>3090200.26</v>
      </c>
      <c r="O238" s="179">
        <f t="shared" si="0"/>
        <v>366611.4800000001</v>
      </c>
    </row>
    <row r="239" spans="1:15" x14ac:dyDescent="0.25">
      <c r="A239" s="184" t="s">
        <v>761</v>
      </c>
      <c r="B239" s="182" t="s">
        <v>372</v>
      </c>
      <c r="C239" s="183"/>
      <c r="D239" s="183"/>
      <c r="E239" s="183"/>
      <c r="F239" s="183"/>
      <c r="G239" s="185" t="s">
        <v>717</v>
      </c>
      <c r="H239" s="186"/>
      <c r="I239" s="186"/>
      <c r="J239" s="186"/>
      <c r="K239" s="187">
        <v>1311692.73</v>
      </c>
      <c r="L239" s="187">
        <v>179209.22</v>
      </c>
      <c r="M239" s="187">
        <v>183.05</v>
      </c>
      <c r="N239" s="187">
        <v>1490718.9</v>
      </c>
      <c r="O239" s="187">
        <f t="shared" si="0"/>
        <v>179026.17</v>
      </c>
    </row>
    <row r="240" spans="1:15" x14ac:dyDescent="0.25">
      <c r="A240" s="184" t="s">
        <v>762</v>
      </c>
      <c r="B240" s="182" t="s">
        <v>372</v>
      </c>
      <c r="C240" s="183"/>
      <c r="D240" s="183"/>
      <c r="E240" s="183"/>
      <c r="F240" s="183"/>
      <c r="G240" s="185" t="s">
        <v>719</v>
      </c>
      <c r="H240" s="186"/>
      <c r="I240" s="186"/>
      <c r="J240" s="186"/>
      <c r="K240" s="187">
        <v>175630.32</v>
      </c>
      <c r="L240" s="187">
        <v>381881.35</v>
      </c>
      <c r="M240" s="187">
        <v>352198.01</v>
      </c>
      <c r="N240" s="187">
        <v>205313.66</v>
      </c>
      <c r="O240" s="187">
        <f t="shared" si="0"/>
        <v>29683.339999999967</v>
      </c>
    </row>
    <row r="241" spans="1:15" x14ac:dyDescent="0.25">
      <c r="A241" s="184" t="s">
        <v>763</v>
      </c>
      <c r="B241" s="182" t="s">
        <v>372</v>
      </c>
      <c r="C241" s="183"/>
      <c r="D241" s="183"/>
      <c r="E241" s="183"/>
      <c r="F241" s="183"/>
      <c r="G241" s="185" t="s">
        <v>721</v>
      </c>
      <c r="H241" s="186"/>
      <c r="I241" s="186"/>
      <c r="J241" s="186"/>
      <c r="K241" s="187">
        <v>165747.67000000001</v>
      </c>
      <c r="L241" s="187">
        <v>179451.7</v>
      </c>
      <c r="M241" s="187">
        <v>158756.76</v>
      </c>
      <c r="N241" s="187">
        <v>186442.61</v>
      </c>
      <c r="O241" s="187">
        <f t="shared" si="0"/>
        <v>20694.940000000002</v>
      </c>
    </row>
    <row r="242" spans="1:15" x14ac:dyDescent="0.25">
      <c r="A242" s="184" t="s">
        <v>764</v>
      </c>
      <c r="B242" s="182" t="s">
        <v>372</v>
      </c>
      <c r="C242" s="183"/>
      <c r="D242" s="183"/>
      <c r="E242" s="183"/>
      <c r="F242" s="183"/>
      <c r="G242" s="185" t="s">
        <v>748</v>
      </c>
      <c r="H242" s="186"/>
      <c r="I242" s="186"/>
      <c r="J242" s="186"/>
      <c r="K242" s="187">
        <v>-6482.3</v>
      </c>
      <c r="L242" s="187">
        <v>0</v>
      </c>
      <c r="M242" s="187">
        <v>885.22</v>
      </c>
      <c r="N242" s="187">
        <v>-7367.52</v>
      </c>
      <c r="O242" s="187">
        <f t="shared" si="0"/>
        <v>-885.22</v>
      </c>
    </row>
    <row r="243" spans="1:15" x14ac:dyDescent="0.25">
      <c r="A243" s="184" t="s">
        <v>765</v>
      </c>
      <c r="B243" s="182" t="s">
        <v>372</v>
      </c>
      <c r="C243" s="183"/>
      <c r="D243" s="183"/>
      <c r="E243" s="183"/>
      <c r="F243" s="183"/>
      <c r="G243" s="185" t="s">
        <v>766</v>
      </c>
      <c r="H243" s="186"/>
      <c r="I243" s="186"/>
      <c r="J243" s="186"/>
      <c r="K243" s="187">
        <v>1503.84</v>
      </c>
      <c r="L243" s="187">
        <v>0</v>
      </c>
      <c r="M243" s="187">
        <v>0</v>
      </c>
      <c r="N243" s="187">
        <v>1503.84</v>
      </c>
      <c r="O243" s="187">
        <f t="shared" si="0"/>
        <v>0</v>
      </c>
    </row>
    <row r="244" spans="1:15" x14ac:dyDescent="0.25">
      <c r="A244" s="184" t="s">
        <v>767</v>
      </c>
      <c r="B244" s="182" t="s">
        <v>372</v>
      </c>
      <c r="C244" s="183"/>
      <c r="D244" s="183"/>
      <c r="E244" s="183"/>
      <c r="F244" s="183"/>
      <c r="G244" s="185" t="s">
        <v>723</v>
      </c>
      <c r="H244" s="186"/>
      <c r="I244" s="186"/>
      <c r="J244" s="186"/>
      <c r="K244" s="187">
        <v>386793.15</v>
      </c>
      <c r="L244" s="187">
        <v>49972.99</v>
      </c>
      <c r="M244" s="187">
        <v>0</v>
      </c>
      <c r="N244" s="187">
        <v>436766.14</v>
      </c>
      <c r="O244" s="187">
        <f t="shared" si="0"/>
        <v>49972.99</v>
      </c>
    </row>
    <row r="245" spans="1:15" x14ac:dyDescent="0.25">
      <c r="A245" s="184" t="s">
        <v>768</v>
      </c>
      <c r="B245" s="182" t="s">
        <v>372</v>
      </c>
      <c r="C245" s="183"/>
      <c r="D245" s="183"/>
      <c r="E245" s="183"/>
      <c r="F245" s="183"/>
      <c r="G245" s="185" t="s">
        <v>725</v>
      </c>
      <c r="H245" s="186"/>
      <c r="I245" s="186"/>
      <c r="J245" s="186"/>
      <c r="K245" s="187">
        <v>114290.3</v>
      </c>
      <c r="L245" s="187">
        <v>14693.29</v>
      </c>
      <c r="M245" s="187">
        <v>0</v>
      </c>
      <c r="N245" s="187">
        <v>128983.59</v>
      </c>
      <c r="O245" s="187">
        <f t="shared" si="0"/>
        <v>14693.29</v>
      </c>
    </row>
    <row r="246" spans="1:15" x14ac:dyDescent="0.25">
      <c r="A246" s="184" t="s">
        <v>769</v>
      </c>
      <c r="B246" s="182" t="s">
        <v>372</v>
      </c>
      <c r="C246" s="183"/>
      <c r="D246" s="183"/>
      <c r="E246" s="183"/>
      <c r="F246" s="183"/>
      <c r="G246" s="185" t="s">
        <v>727</v>
      </c>
      <c r="H246" s="186"/>
      <c r="I246" s="186"/>
      <c r="J246" s="186"/>
      <c r="K246" s="187">
        <v>14352.13</v>
      </c>
      <c r="L246" s="187">
        <v>1839.89</v>
      </c>
      <c r="M246" s="187">
        <v>0</v>
      </c>
      <c r="N246" s="187">
        <v>16192.02</v>
      </c>
      <c r="O246" s="187">
        <f t="shared" si="0"/>
        <v>1839.89</v>
      </c>
    </row>
    <row r="247" spans="1:15" x14ac:dyDescent="0.25">
      <c r="A247" s="184" t="s">
        <v>770</v>
      </c>
      <c r="B247" s="182" t="s">
        <v>372</v>
      </c>
      <c r="C247" s="183"/>
      <c r="D247" s="183"/>
      <c r="E247" s="183"/>
      <c r="F247" s="183"/>
      <c r="G247" s="185" t="s">
        <v>753</v>
      </c>
      <c r="H247" s="186"/>
      <c r="I247" s="186"/>
      <c r="J247" s="186"/>
      <c r="K247" s="187">
        <v>149369.94</v>
      </c>
      <c r="L247" s="187">
        <v>29765.49</v>
      </c>
      <c r="M247" s="187">
        <v>8942.57</v>
      </c>
      <c r="N247" s="187">
        <v>170192.86</v>
      </c>
      <c r="O247" s="187">
        <f t="shared" si="0"/>
        <v>20822.920000000002</v>
      </c>
    </row>
    <row r="248" spans="1:15" x14ac:dyDescent="0.25">
      <c r="A248" s="184" t="s">
        <v>771</v>
      </c>
      <c r="B248" s="182" t="s">
        <v>372</v>
      </c>
      <c r="C248" s="183"/>
      <c r="D248" s="183"/>
      <c r="E248" s="183"/>
      <c r="F248" s="183"/>
      <c r="G248" s="185" t="s">
        <v>729</v>
      </c>
      <c r="H248" s="186"/>
      <c r="I248" s="186"/>
      <c r="J248" s="186"/>
      <c r="K248" s="187">
        <v>4666.8999999999996</v>
      </c>
      <c r="L248" s="187">
        <v>555.11</v>
      </c>
      <c r="M248" s="187">
        <v>0.01</v>
      </c>
      <c r="N248" s="187">
        <v>5222</v>
      </c>
      <c r="O248" s="187">
        <f t="shared" si="0"/>
        <v>555.1</v>
      </c>
    </row>
    <row r="249" spans="1:15" x14ac:dyDescent="0.25">
      <c r="A249" s="184" t="s">
        <v>772</v>
      </c>
      <c r="B249" s="182" t="s">
        <v>372</v>
      </c>
      <c r="C249" s="183"/>
      <c r="D249" s="183"/>
      <c r="E249" s="183"/>
      <c r="F249" s="183"/>
      <c r="G249" s="185" t="s">
        <v>731</v>
      </c>
      <c r="H249" s="186"/>
      <c r="I249" s="186"/>
      <c r="J249" s="186"/>
      <c r="K249" s="187">
        <v>320766.96999999997</v>
      </c>
      <c r="L249" s="187">
        <v>39739.11</v>
      </c>
      <c r="M249" s="187">
        <v>411.61</v>
      </c>
      <c r="N249" s="187">
        <v>360094.47</v>
      </c>
      <c r="O249" s="187">
        <f t="shared" si="0"/>
        <v>39327.5</v>
      </c>
    </row>
    <row r="250" spans="1:15" x14ac:dyDescent="0.25">
      <c r="A250" s="184" t="s">
        <v>773</v>
      </c>
      <c r="B250" s="182" t="s">
        <v>372</v>
      </c>
      <c r="C250" s="183"/>
      <c r="D250" s="183"/>
      <c r="E250" s="183"/>
      <c r="F250" s="183"/>
      <c r="G250" s="185" t="s">
        <v>757</v>
      </c>
      <c r="H250" s="186"/>
      <c r="I250" s="186"/>
      <c r="J250" s="186"/>
      <c r="K250" s="187">
        <v>81508.13</v>
      </c>
      <c r="L250" s="187">
        <v>16152.65</v>
      </c>
      <c r="M250" s="187">
        <v>5854.09</v>
      </c>
      <c r="N250" s="187">
        <v>91806.69</v>
      </c>
      <c r="O250" s="187">
        <f t="shared" si="0"/>
        <v>10298.56</v>
      </c>
    </row>
    <row r="251" spans="1:15" x14ac:dyDescent="0.25">
      <c r="A251" s="184" t="s">
        <v>774</v>
      </c>
      <c r="B251" s="182" t="s">
        <v>372</v>
      </c>
      <c r="C251" s="183"/>
      <c r="D251" s="183"/>
      <c r="E251" s="183"/>
      <c r="F251" s="183"/>
      <c r="G251" s="185" t="s">
        <v>759</v>
      </c>
      <c r="H251" s="186"/>
      <c r="I251" s="186"/>
      <c r="J251" s="186"/>
      <c r="K251" s="187">
        <v>3749</v>
      </c>
      <c r="L251" s="187">
        <v>582</v>
      </c>
      <c r="M251" s="187">
        <v>0</v>
      </c>
      <c r="N251" s="187">
        <v>4331</v>
      </c>
      <c r="O251" s="187">
        <f t="shared" si="0"/>
        <v>582</v>
      </c>
    </row>
    <row r="252" spans="1:15" x14ac:dyDescent="0.25">
      <c r="A252" s="189" t="s">
        <v>372</v>
      </c>
      <c r="B252" s="182" t="s">
        <v>372</v>
      </c>
      <c r="C252" s="183"/>
      <c r="D252" s="183"/>
      <c r="E252" s="183"/>
      <c r="F252" s="183"/>
      <c r="G252" s="190" t="s">
        <v>372</v>
      </c>
      <c r="H252" s="191"/>
      <c r="I252" s="191"/>
      <c r="J252" s="191"/>
      <c r="K252" s="192"/>
      <c r="L252" s="192"/>
      <c r="M252" s="192"/>
      <c r="N252" s="192"/>
      <c r="O252" s="192"/>
    </row>
    <row r="253" spans="1:15" x14ac:dyDescent="0.25">
      <c r="A253" s="176" t="s">
        <v>775</v>
      </c>
      <c r="B253" s="182" t="s">
        <v>372</v>
      </c>
      <c r="C253" s="183"/>
      <c r="D253" s="183"/>
      <c r="E253" s="177" t="s">
        <v>776</v>
      </c>
      <c r="F253" s="178"/>
      <c r="G253" s="178"/>
      <c r="H253" s="178"/>
      <c r="I253" s="178"/>
      <c r="J253" s="178"/>
      <c r="K253" s="179">
        <v>433360.89</v>
      </c>
      <c r="L253" s="179">
        <v>70797.03</v>
      </c>
      <c r="M253" s="179">
        <v>394.56</v>
      </c>
      <c r="N253" s="179">
        <v>503763.36</v>
      </c>
      <c r="O253" s="179">
        <f t="shared" si="0"/>
        <v>70402.47</v>
      </c>
    </row>
    <row r="254" spans="1:15" x14ac:dyDescent="0.25">
      <c r="A254" s="176" t="s">
        <v>777</v>
      </c>
      <c r="B254" s="182" t="s">
        <v>372</v>
      </c>
      <c r="C254" s="183"/>
      <c r="D254" s="183"/>
      <c r="E254" s="183"/>
      <c r="F254" s="177" t="s">
        <v>715</v>
      </c>
      <c r="G254" s="178"/>
      <c r="H254" s="178"/>
      <c r="I254" s="178"/>
      <c r="J254" s="178"/>
      <c r="K254" s="179">
        <v>11093.98</v>
      </c>
      <c r="L254" s="179">
        <v>199.47</v>
      </c>
      <c r="M254" s="179">
        <v>0</v>
      </c>
      <c r="N254" s="179">
        <v>11293.45</v>
      </c>
      <c r="O254" s="179">
        <f t="shared" si="0"/>
        <v>199.47</v>
      </c>
    </row>
    <row r="255" spans="1:15" x14ac:dyDescent="0.25">
      <c r="A255" s="184" t="s">
        <v>778</v>
      </c>
      <c r="B255" s="182" t="s">
        <v>372</v>
      </c>
      <c r="C255" s="183"/>
      <c r="D255" s="183"/>
      <c r="E255" s="183"/>
      <c r="F255" s="183"/>
      <c r="G255" s="185" t="s">
        <v>729</v>
      </c>
      <c r="H255" s="186"/>
      <c r="I255" s="186"/>
      <c r="J255" s="186"/>
      <c r="K255" s="187">
        <v>73.44</v>
      </c>
      <c r="L255" s="187">
        <v>0</v>
      </c>
      <c r="M255" s="187">
        <v>0</v>
      </c>
      <c r="N255" s="187">
        <v>73.44</v>
      </c>
      <c r="O255" s="187">
        <f t="shared" si="0"/>
        <v>0</v>
      </c>
    </row>
    <row r="256" spans="1:15" x14ac:dyDescent="0.25">
      <c r="A256" s="184" t="s">
        <v>779</v>
      </c>
      <c r="B256" s="182" t="s">
        <v>372</v>
      </c>
      <c r="C256" s="183"/>
      <c r="D256" s="183"/>
      <c r="E256" s="183"/>
      <c r="F256" s="183"/>
      <c r="G256" s="185" t="s">
        <v>757</v>
      </c>
      <c r="H256" s="186"/>
      <c r="I256" s="186"/>
      <c r="J256" s="186"/>
      <c r="K256" s="187">
        <v>1726.27</v>
      </c>
      <c r="L256" s="187">
        <v>0</v>
      </c>
      <c r="M256" s="187">
        <v>0</v>
      </c>
      <c r="N256" s="187">
        <v>1726.27</v>
      </c>
      <c r="O256" s="187">
        <f t="shared" si="0"/>
        <v>0</v>
      </c>
    </row>
    <row r="257" spans="1:15" x14ac:dyDescent="0.25">
      <c r="A257" s="184" t="s">
        <v>780</v>
      </c>
      <c r="B257" s="182" t="s">
        <v>372</v>
      </c>
      <c r="C257" s="183"/>
      <c r="D257" s="183"/>
      <c r="E257" s="183"/>
      <c r="F257" s="183"/>
      <c r="G257" s="185" t="s">
        <v>781</v>
      </c>
      <c r="H257" s="186"/>
      <c r="I257" s="186"/>
      <c r="J257" s="186"/>
      <c r="K257" s="187">
        <v>9294.27</v>
      </c>
      <c r="L257" s="187">
        <v>199.47</v>
      </c>
      <c r="M257" s="187">
        <v>0</v>
      </c>
      <c r="N257" s="187">
        <v>9493.74</v>
      </c>
      <c r="O257" s="187">
        <f t="shared" si="0"/>
        <v>199.47</v>
      </c>
    </row>
    <row r="258" spans="1:15" x14ac:dyDescent="0.25">
      <c r="A258" s="189" t="s">
        <v>372</v>
      </c>
      <c r="B258" s="182" t="s">
        <v>372</v>
      </c>
      <c r="C258" s="183"/>
      <c r="D258" s="183"/>
      <c r="E258" s="183"/>
      <c r="F258" s="183"/>
      <c r="G258" s="190" t="s">
        <v>372</v>
      </c>
      <c r="H258" s="191"/>
      <c r="I258" s="191"/>
      <c r="J258" s="191"/>
      <c r="K258" s="192"/>
      <c r="L258" s="192"/>
      <c r="M258" s="192"/>
      <c r="N258" s="192"/>
      <c r="O258" s="192"/>
    </row>
    <row r="259" spans="1:15" x14ac:dyDescent="0.25">
      <c r="A259" s="176" t="s">
        <v>782</v>
      </c>
      <c r="B259" s="182" t="s">
        <v>372</v>
      </c>
      <c r="C259" s="183"/>
      <c r="D259" s="183"/>
      <c r="E259" s="183"/>
      <c r="F259" s="177" t="s">
        <v>733</v>
      </c>
      <c r="G259" s="178"/>
      <c r="H259" s="178"/>
      <c r="I259" s="178"/>
      <c r="J259" s="178"/>
      <c r="K259" s="179">
        <v>422266.91</v>
      </c>
      <c r="L259" s="179">
        <v>70597.56</v>
      </c>
      <c r="M259" s="179">
        <v>394.56</v>
      </c>
      <c r="N259" s="179">
        <v>492469.91</v>
      </c>
      <c r="O259" s="179">
        <f t="shared" si="0"/>
        <v>70203</v>
      </c>
    </row>
    <row r="260" spans="1:15" x14ac:dyDescent="0.25">
      <c r="A260" s="184" t="s">
        <v>783</v>
      </c>
      <c r="B260" s="182" t="s">
        <v>372</v>
      </c>
      <c r="C260" s="183"/>
      <c r="D260" s="183"/>
      <c r="E260" s="183"/>
      <c r="F260" s="183"/>
      <c r="G260" s="185" t="s">
        <v>729</v>
      </c>
      <c r="H260" s="186"/>
      <c r="I260" s="186"/>
      <c r="J260" s="186"/>
      <c r="K260" s="187">
        <v>3552.47</v>
      </c>
      <c r="L260" s="187">
        <v>392.84</v>
      </c>
      <c r="M260" s="187">
        <v>0</v>
      </c>
      <c r="N260" s="187">
        <v>3945.31</v>
      </c>
      <c r="O260" s="187">
        <f t="shared" si="0"/>
        <v>392.84</v>
      </c>
    </row>
    <row r="261" spans="1:15" x14ac:dyDescent="0.25">
      <c r="A261" s="184" t="s">
        <v>784</v>
      </c>
      <c r="B261" s="182" t="s">
        <v>372</v>
      </c>
      <c r="C261" s="183"/>
      <c r="D261" s="183"/>
      <c r="E261" s="183"/>
      <c r="F261" s="183"/>
      <c r="G261" s="185" t="s">
        <v>757</v>
      </c>
      <c r="H261" s="186"/>
      <c r="I261" s="186"/>
      <c r="J261" s="186"/>
      <c r="K261" s="187">
        <v>84827.58</v>
      </c>
      <c r="L261" s="187">
        <v>25212.74</v>
      </c>
      <c r="M261" s="187">
        <v>154.56</v>
      </c>
      <c r="N261" s="187">
        <v>109885.75999999999</v>
      </c>
      <c r="O261" s="187">
        <f t="shared" si="0"/>
        <v>25058.18</v>
      </c>
    </row>
    <row r="262" spans="1:15" x14ac:dyDescent="0.25">
      <c r="A262" s="184" t="s">
        <v>785</v>
      </c>
      <c r="B262" s="182" t="s">
        <v>372</v>
      </c>
      <c r="C262" s="183"/>
      <c r="D262" s="183"/>
      <c r="E262" s="183"/>
      <c r="F262" s="183"/>
      <c r="G262" s="185" t="s">
        <v>781</v>
      </c>
      <c r="H262" s="186"/>
      <c r="I262" s="186"/>
      <c r="J262" s="186"/>
      <c r="K262" s="187">
        <v>333886.86</v>
      </c>
      <c r="L262" s="187">
        <v>44991.98</v>
      </c>
      <c r="M262" s="187">
        <v>240</v>
      </c>
      <c r="N262" s="187">
        <v>378638.84</v>
      </c>
      <c r="O262" s="187">
        <f t="shared" si="0"/>
        <v>44751.98</v>
      </c>
    </row>
    <row r="263" spans="1:15" x14ac:dyDescent="0.25">
      <c r="A263" s="176" t="s">
        <v>372</v>
      </c>
      <c r="B263" s="182" t="s">
        <v>372</v>
      </c>
      <c r="C263" s="183"/>
      <c r="D263" s="183"/>
      <c r="E263" s="177" t="s">
        <v>372</v>
      </c>
      <c r="F263" s="178"/>
      <c r="G263" s="178"/>
      <c r="H263" s="178"/>
      <c r="I263" s="178"/>
      <c r="J263" s="178"/>
      <c r="K263" s="193"/>
      <c r="L263" s="193"/>
      <c r="M263" s="193"/>
      <c r="N263" s="193"/>
      <c r="O263" s="193"/>
    </row>
    <row r="264" spans="1:15" x14ac:dyDescent="0.25">
      <c r="A264" s="176" t="s">
        <v>786</v>
      </c>
      <c r="B264" s="182" t="s">
        <v>372</v>
      </c>
      <c r="C264" s="183"/>
      <c r="D264" s="177" t="s">
        <v>787</v>
      </c>
      <c r="E264" s="178"/>
      <c r="F264" s="178"/>
      <c r="G264" s="178"/>
      <c r="H264" s="178"/>
      <c r="I264" s="178"/>
      <c r="J264" s="178"/>
      <c r="K264" s="179">
        <v>1257627.99</v>
      </c>
      <c r="L264" s="179">
        <v>123608.34</v>
      </c>
      <c r="M264" s="179">
        <v>0</v>
      </c>
      <c r="N264" s="179">
        <v>1381236.33</v>
      </c>
      <c r="O264" s="179">
        <f t="shared" si="0"/>
        <v>123608.34</v>
      </c>
    </row>
    <row r="265" spans="1:15" x14ac:dyDescent="0.25">
      <c r="A265" s="176" t="s">
        <v>788</v>
      </c>
      <c r="B265" s="182" t="s">
        <v>372</v>
      </c>
      <c r="C265" s="183"/>
      <c r="D265" s="183"/>
      <c r="E265" s="177" t="s">
        <v>787</v>
      </c>
      <c r="F265" s="178"/>
      <c r="G265" s="178"/>
      <c r="H265" s="178"/>
      <c r="I265" s="178"/>
      <c r="J265" s="178"/>
      <c r="K265" s="179">
        <v>1257627.99</v>
      </c>
      <c r="L265" s="179">
        <v>123608.34</v>
      </c>
      <c r="M265" s="179">
        <v>0</v>
      </c>
      <c r="N265" s="179">
        <v>1381236.33</v>
      </c>
      <c r="O265" s="179">
        <f t="shared" si="0"/>
        <v>123608.34</v>
      </c>
    </row>
    <row r="266" spans="1:15" x14ac:dyDescent="0.25">
      <c r="A266" s="176" t="s">
        <v>789</v>
      </c>
      <c r="B266" s="182" t="s">
        <v>372</v>
      </c>
      <c r="C266" s="183"/>
      <c r="D266" s="183"/>
      <c r="E266" s="183"/>
      <c r="F266" s="177" t="s">
        <v>787</v>
      </c>
      <c r="G266" s="178"/>
      <c r="H266" s="178"/>
      <c r="I266" s="178"/>
      <c r="J266" s="178"/>
      <c r="K266" s="179">
        <v>1257627.99</v>
      </c>
      <c r="L266" s="179">
        <v>123608.34</v>
      </c>
      <c r="M266" s="179">
        <v>0</v>
      </c>
      <c r="N266" s="179">
        <v>1381236.33</v>
      </c>
      <c r="O266" s="179">
        <f t="shared" ref="O266:O329" si="1">L266-M266</f>
        <v>123608.34</v>
      </c>
    </row>
    <row r="267" spans="1:15" x14ac:dyDescent="0.25">
      <c r="A267" s="184" t="s">
        <v>790</v>
      </c>
      <c r="B267" s="182" t="s">
        <v>372</v>
      </c>
      <c r="C267" s="183"/>
      <c r="D267" s="183"/>
      <c r="E267" s="183"/>
      <c r="F267" s="183"/>
      <c r="G267" s="185" t="s">
        <v>791</v>
      </c>
      <c r="H267" s="186"/>
      <c r="I267" s="186"/>
      <c r="J267" s="186"/>
      <c r="K267" s="187">
        <v>26220</v>
      </c>
      <c r="L267" s="187">
        <v>3800</v>
      </c>
      <c r="M267" s="187">
        <v>0</v>
      </c>
      <c r="N267" s="187">
        <v>30020</v>
      </c>
      <c r="O267" s="187">
        <f t="shared" si="1"/>
        <v>3800</v>
      </c>
    </row>
    <row r="268" spans="1:15" x14ac:dyDescent="0.25">
      <c r="A268" s="184" t="s">
        <v>792</v>
      </c>
      <c r="B268" s="182" t="s">
        <v>372</v>
      </c>
      <c r="C268" s="183"/>
      <c r="D268" s="183"/>
      <c r="E268" s="183"/>
      <c r="F268" s="183"/>
      <c r="G268" s="185" t="s">
        <v>793</v>
      </c>
      <c r="H268" s="186"/>
      <c r="I268" s="186"/>
      <c r="J268" s="186"/>
      <c r="K268" s="187">
        <v>10216.5</v>
      </c>
      <c r="L268" s="187">
        <v>1470</v>
      </c>
      <c r="M268" s="187">
        <v>0</v>
      </c>
      <c r="N268" s="187">
        <v>11686.5</v>
      </c>
      <c r="O268" s="187">
        <f t="shared" si="1"/>
        <v>1470</v>
      </c>
    </row>
    <row r="269" spans="1:15" x14ac:dyDescent="0.25">
      <c r="A269" s="184" t="s">
        <v>794</v>
      </c>
      <c r="B269" s="182" t="s">
        <v>372</v>
      </c>
      <c r="C269" s="183"/>
      <c r="D269" s="183"/>
      <c r="E269" s="183"/>
      <c r="F269" s="183"/>
      <c r="G269" s="185" t="s">
        <v>795</v>
      </c>
      <c r="H269" s="186"/>
      <c r="I269" s="186"/>
      <c r="J269" s="186"/>
      <c r="K269" s="187">
        <v>8862.9699999999993</v>
      </c>
      <c r="L269" s="187">
        <v>6647.24</v>
      </c>
      <c r="M269" s="187">
        <v>0</v>
      </c>
      <c r="N269" s="187">
        <v>15510.21</v>
      </c>
      <c r="O269" s="187">
        <f t="shared" si="1"/>
        <v>6647.24</v>
      </c>
    </row>
    <row r="270" spans="1:15" x14ac:dyDescent="0.25">
      <c r="A270" s="184" t="s">
        <v>796</v>
      </c>
      <c r="B270" s="182" t="s">
        <v>372</v>
      </c>
      <c r="C270" s="183"/>
      <c r="D270" s="183"/>
      <c r="E270" s="183"/>
      <c r="F270" s="183"/>
      <c r="G270" s="185" t="s">
        <v>797</v>
      </c>
      <c r="H270" s="186"/>
      <c r="I270" s="186"/>
      <c r="J270" s="186"/>
      <c r="K270" s="187">
        <v>37644.910000000003</v>
      </c>
      <c r="L270" s="187">
        <v>0</v>
      </c>
      <c r="M270" s="187">
        <v>0</v>
      </c>
      <c r="N270" s="187">
        <v>37644.910000000003</v>
      </c>
      <c r="O270" s="187">
        <f t="shared" si="1"/>
        <v>0</v>
      </c>
    </row>
    <row r="271" spans="1:15" x14ac:dyDescent="0.25">
      <c r="A271" s="184" t="s">
        <v>798</v>
      </c>
      <c r="B271" s="182" t="s">
        <v>372</v>
      </c>
      <c r="C271" s="183"/>
      <c r="D271" s="183"/>
      <c r="E271" s="183"/>
      <c r="F271" s="183"/>
      <c r="G271" s="185" t="s">
        <v>799</v>
      </c>
      <c r="H271" s="186"/>
      <c r="I271" s="186"/>
      <c r="J271" s="186"/>
      <c r="K271" s="187">
        <v>364276.94</v>
      </c>
      <c r="L271" s="187">
        <v>42909.62</v>
      </c>
      <c r="M271" s="187">
        <v>0</v>
      </c>
      <c r="N271" s="187">
        <v>407186.56</v>
      </c>
      <c r="O271" s="187">
        <f t="shared" si="1"/>
        <v>42909.62</v>
      </c>
    </row>
    <row r="272" spans="1:15" x14ac:dyDescent="0.25">
      <c r="A272" s="184" t="s">
        <v>800</v>
      </c>
      <c r="B272" s="182" t="s">
        <v>372</v>
      </c>
      <c r="C272" s="183"/>
      <c r="D272" s="183"/>
      <c r="E272" s="183"/>
      <c r="F272" s="183"/>
      <c r="G272" s="185" t="s">
        <v>801</v>
      </c>
      <c r="H272" s="186"/>
      <c r="I272" s="186"/>
      <c r="J272" s="186"/>
      <c r="K272" s="187">
        <v>303690.34000000003</v>
      </c>
      <c r="L272" s="187">
        <v>31870</v>
      </c>
      <c r="M272" s="187">
        <v>0</v>
      </c>
      <c r="N272" s="187">
        <v>335560.34</v>
      </c>
      <c r="O272" s="187">
        <f t="shared" si="1"/>
        <v>31870</v>
      </c>
    </row>
    <row r="273" spans="1:17" x14ac:dyDescent="0.25">
      <c r="A273" s="184" t="s">
        <v>802</v>
      </c>
      <c r="B273" s="182" t="s">
        <v>372</v>
      </c>
      <c r="C273" s="183"/>
      <c r="D273" s="183"/>
      <c r="E273" s="183"/>
      <c r="F273" s="183"/>
      <c r="G273" s="185" t="s">
        <v>803</v>
      </c>
      <c r="H273" s="186"/>
      <c r="I273" s="186"/>
      <c r="J273" s="186"/>
      <c r="K273" s="187">
        <v>401763.62</v>
      </c>
      <c r="L273" s="187">
        <v>25490.45</v>
      </c>
      <c r="M273" s="187">
        <v>0</v>
      </c>
      <c r="N273" s="187">
        <v>427254.07</v>
      </c>
      <c r="O273" s="187">
        <f t="shared" si="1"/>
        <v>25490.45</v>
      </c>
    </row>
    <row r="274" spans="1:17" x14ac:dyDescent="0.25">
      <c r="A274" s="184" t="s">
        <v>804</v>
      </c>
      <c r="B274" s="182" t="s">
        <v>372</v>
      </c>
      <c r="C274" s="183"/>
      <c r="D274" s="183"/>
      <c r="E274" s="183"/>
      <c r="F274" s="183"/>
      <c r="G274" s="185" t="s">
        <v>805</v>
      </c>
      <c r="H274" s="186"/>
      <c r="I274" s="186"/>
      <c r="J274" s="186"/>
      <c r="K274" s="187">
        <v>52874.35</v>
      </c>
      <c r="L274" s="187">
        <v>4322.59</v>
      </c>
      <c r="M274" s="187">
        <v>0</v>
      </c>
      <c r="N274" s="187">
        <v>57196.94</v>
      </c>
      <c r="O274" s="187">
        <f t="shared" si="1"/>
        <v>4322.59</v>
      </c>
    </row>
    <row r="275" spans="1:17" x14ac:dyDescent="0.25">
      <c r="A275" s="184" t="s">
        <v>806</v>
      </c>
      <c r="B275" s="182" t="s">
        <v>372</v>
      </c>
      <c r="C275" s="183"/>
      <c r="D275" s="183"/>
      <c r="E275" s="183"/>
      <c r="F275" s="183"/>
      <c r="G275" s="185" t="s">
        <v>807</v>
      </c>
      <c r="H275" s="186"/>
      <c r="I275" s="186"/>
      <c r="J275" s="186"/>
      <c r="K275" s="187">
        <v>52078.36</v>
      </c>
      <c r="L275" s="187">
        <v>7098.44</v>
      </c>
      <c r="M275" s="187">
        <v>0</v>
      </c>
      <c r="N275" s="187">
        <v>59176.800000000003</v>
      </c>
      <c r="O275" s="187">
        <f t="shared" si="1"/>
        <v>7098.44</v>
      </c>
    </row>
    <row r="276" spans="1:17" x14ac:dyDescent="0.25">
      <c r="A276" s="189" t="s">
        <v>372</v>
      </c>
      <c r="B276" s="182" t="s">
        <v>372</v>
      </c>
      <c r="C276" s="183"/>
      <c r="D276" s="183"/>
      <c r="E276" s="183"/>
      <c r="F276" s="183"/>
      <c r="G276" s="190" t="s">
        <v>372</v>
      </c>
      <c r="H276" s="191"/>
      <c r="I276" s="191"/>
      <c r="J276" s="191"/>
      <c r="K276" s="192"/>
      <c r="L276" s="192"/>
      <c r="M276" s="192"/>
      <c r="N276" s="192"/>
      <c r="O276" s="192"/>
    </row>
    <row r="277" spans="1:17" x14ac:dyDescent="0.25">
      <c r="A277" s="176" t="s">
        <v>808</v>
      </c>
      <c r="B277" s="181" t="s">
        <v>372</v>
      </c>
      <c r="C277" s="177" t="s">
        <v>809</v>
      </c>
      <c r="D277" s="178"/>
      <c r="E277" s="178"/>
      <c r="F277" s="178"/>
      <c r="G277" s="178"/>
      <c r="H277" s="178"/>
      <c r="I277" s="178"/>
      <c r="J277" s="178"/>
      <c r="K277" s="179">
        <v>453290.26</v>
      </c>
      <c r="L277" s="179">
        <v>73977.78</v>
      </c>
      <c r="M277" s="179">
        <v>0</v>
      </c>
      <c r="N277" s="179">
        <v>527268.04</v>
      </c>
      <c r="O277" s="179">
        <f t="shared" si="1"/>
        <v>73977.78</v>
      </c>
      <c r="P277" s="175">
        <v>74286.12</v>
      </c>
      <c r="Q277" s="195">
        <f>P277-O277</f>
        <v>308.33999999999651</v>
      </c>
    </row>
    <row r="278" spans="1:17" x14ac:dyDescent="0.25">
      <c r="A278" s="176" t="s">
        <v>810</v>
      </c>
      <c r="B278" s="182" t="s">
        <v>372</v>
      </c>
      <c r="C278" s="183"/>
      <c r="D278" s="177" t="s">
        <v>809</v>
      </c>
      <c r="E278" s="178"/>
      <c r="F278" s="178"/>
      <c r="G278" s="178"/>
      <c r="H278" s="178"/>
      <c r="I278" s="178"/>
      <c r="J278" s="178"/>
      <c r="K278" s="179">
        <v>453290.26</v>
      </c>
      <c r="L278" s="179">
        <v>73977.78</v>
      </c>
      <c r="M278" s="179">
        <v>0</v>
      </c>
      <c r="N278" s="179">
        <v>527268.04</v>
      </c>
      <c r="O278" s="179">
        <f t="shared" si="1"/>
        <v>73977.78</v>
      </c>
    </row>
    <row r="279" spans="1:17" x14ac:dyDescent="0.25">
      <c r="A279" s="176" t="s">
        <v>811</v>
      </c>
      <c r="B279" s="182" t="s">
        <v>372</v>
      </c>
      <c r="C279" s="183"/>
      <c r="D279" s="183"/>
      <c r="E279" s="177" t="s">
        <v>809</v>
      </c>
      <c r="F279" s="178"/>
      <c r="G279" s="178"/>
      <c r="H279" s="178"/>
      <c r="I279" s="178"/>
      <c r="J279" s="178"/>
      <c r="K279" s="179">
        <v>453290.26</v>
      </c>
      <c r="L279" s="179">
        <v>73977.78</v>
      </c>
      <c r="M279" s="179">
        <v>0</v>
      </c>
      <c r="N279" s="179">
        <v>527268.04</v>
      </c>
      <c r="O279" s="179">
        <f t="shared" si="1"/>
        <v>73977.78</v>
      </c>
    </row>
    <row r="280" spans="1:17" x14ac:dyDescent="0.25">
      <c r="A280" s="176" t="s">
        <v>812</v>
      </c>
      <c r="B280" s="182" t="s">
        <v>372</v>
      </c>
      <c r="C280" s="183"/>
      <c r="D280" s="183"/>
      <c r="E280" s="183"/>
      <c r="F280" s="177" t="s">
        <v>813</v>
      </c>
      <c r="G280" s="178"/>
      <c r="H280" s="178"/>
      <c r="I280" s="178"/>
      <c r="J280" s="178"/>
      <c r="K280" s="179">
        <v>17897.25</v>
      </c>
      <c r="L280" s="179">
        <v>1274.03</v>
      </c>
      <c r="M280" s="179">
        <v>0</v>
      </c>
      <c r="N280" s="179">
        <v>19171.28</v>
      </c>
      <c r="O280" s="179">
        <f t="shared" si="1"/>
        <v>1274.03</v>
      </c>
    </row>
    <row r="281" spans="1:17" x14ac:dyDescent="0.25">
      <c r="A281" s="184" t="s">
        <v>814</v>
      </c>
      <c r="B281" s="182" t="s">
        <v>372</v>
      </c>
      <c r="C281" s="183"/>
      <c r="D281" s="183"/>
      <c r="E281" s="183"/>
      <c r="F281" s="183"/>
      <c r="G281" s="185" t="s">
        <v>815</v>
      </c>
      <c r="H281" s="186"/>
      <c r="I281" s="186"/>
      <c r="J281" s="186"/>
      <c r="K281" s="187">
        <v>17897.25</v>
      </c>
      <c r="L281" s="187">
        <v>1274.03</v>
      </c>
      <c r="M281" s="187">
        <v>0</v>
      </c>
      <c r="N281" s="187">
        <v>19171.28</v>
      </c>
      <c r="O281" s="187">
        <f t="shared" si="1"/>
        <v>1274.03</v>
      </c>
    </row>
    <row r="282" spans="1:17" x14ac:dyDescent="0.25">
      <c r="A282" s="189" t="s">
        <v>372</v>
      </c>
      <c r="B282" s="182" t="s">
        <v>372</v>
      </c>
      <c r="C282" s="183"/>
      <c r="D282" s="183"/>
      <c r="E282" s="183"/>
      <c r="F282" s="183"/>
      <c r="G282" s="190" t="s">
        <v>372</v>
      </c>
      <c r="H282" s="191"/>
      <c r="I282" s="191"/>
      <c r="J282" s="191"/>
      <c r="K282" s="192"/>
      <c r="L282" s="192"/>
      <c r="M282" s="192"/>
      <c r="N282" s="192"/>
      <c r="O282" s="192"/>
    </row>
    <row r="283" spans="1:17" x14ac:dyDescent="0.25">
      <c r="A283" s="176" t="s">
        <v>816</v>
      </c>
      <c r="B283" s="182" t="s">
        <v>372</v>
      </c>
      <c r="C283" s="183"/>
      <c r="D283" s="183"/>
      <c r="E283" s="183"/>
      <c r="F283" s="177" t="s">
        <v>817</v>
      </c>
      <c r="G283" s="178"/>
      <c r="H283" s="178"/>
      <c r="I283" s="178"/>
      <c r="J283" s="178"/>
      <c r="K283" s="179">
        <v>278575.42</v>
      </c>
      <c r="L283" s="179">
        <v>56454.85</v>
      </c>
      <c r="M283" s="179">
        <v>0</v>
      </c>
      <c r="N283" s="179">
        <v>335030.27</v>
      </c>
      <c r="O283" s="179">
        <f t="shared" si="1"/>
        <v>56454.85</v>
      </c>
    </row>
    <row r="284" spans="1:17" x14ac:dyDescent="0.25">
      <c r="A284" s="184" t="s">
        <v>818</v>
      </c>
      <c r="B284" s="182" t="s">
        <v>372</v>
      </c>
      <c r="C284" s="183"/>
      <c r="D284" s="183"/>
      <c r="E284" s="183"/>
      <c r="F284" s="183"/>
      <c r="G284" s="185" t="s">
        <v>819</v>
      </c>
      <c r="H284" s="186"/>
      <c r="I284" s="186"/>
      <c r="J284" s="186"/>
      <c r="K284" s="187">
        <v>111434.38</v>
      </c>
      <c r="L284" s="187">
        <v>19163.7</v>
      </c>
      <c r="M284" s="187">
        <v>0</v>
      </c>
      <c r="N284" s="187">
        <v>130598.08</v>
      </c>
      <c r="O284" s="187">
        <f t="shared" si="1"/>
        <v>19163.7</v>
      </c>
    </row>
    <row r="285" spans="1:17" x14ac:dyDescent="0.25">
      <c r="A285" s="184" t="s">
        <v>820</v>
      </c>
      <c r="B285" s="182" t="s">
        <v>372</v>
      </c>
      <c r="C285" s="183"/>
      <c r="D285" s="183"/>
      <c r="E285" s="183"/>
      <c r="F285" s="183"/>
      <c r="G285" s="185" t="s">
        <v>821</v>
      </c>
      <c r="H285" s="186"/>
      <c r="I285" s="186"/>
      <c r="J285" s="186"/>
      <c r="K285" s="187">
        <v>37097.15</v>
      </c>
      <c r="L285" s="187">
        <v>2599.5</v>
      </c>
      <c r="M285" s="187">
        <v>0</v>
      </c>
      <c r="N285" s="187">
        <v>39696.65</v>
      </c>
      <c r="O285" s="187">
        <f t="shared" si="1"/>
        <v>2599.5</v>
      </c>
    </row>
    <row r="286" spans="1:17" x14ac:dyDescent="0.25">
      <c r="A286" s="184" t="s">
        <v>822</v>
      </c>
      <c r="B286" s="182" t="s">
        <v>372</v>
      </c>
      <c r="C286" s="183"/>
      <c r="D286" s="183"/>
      <c r="E286" s="183"/>
      <c r="F286" s="183"/>
      <c r="G286" s="185" t="s">
        <v>823</v>
      </c>
      <c r="H286" s="186"/>
      <c r="I286" s="186"/>
      <c r="J286" s="186"/>
      <c r="K286" s="187">
        <v>96339.6</v>
      </c>
      <c r="L286" s="187">
        <v>29752.62</v>
      </c>
      <c r="M286" s="187">
        <v>0</v>
      </c>
      <c r="N286" s="187">
        <v>126092.22</v>
      </c>
      <c r="O286" s="187">
        <f t="shared" si="1"/>
        <v>29752.62</v>
      </c>
    </row>
    <row r="287" spans="1:17" x14ac:dyDescent="0.25">
      <c r="A287" s="184" t="s">
        <v>824</v>
      </c>
      <c r="B287" s="182" t="s">
        <v>372</v>
      </c>
      <c r="C287" s="183"/>
      <c r="D287" s="183"/>
      <c r="E287" s="183"/>
      <c r="F287" s="183"/>
      <c r="G287" s="185" t="s">
        <v>825</v>
      </c>
      <c r="H287" s="186"/>
      <c r="I287" s="186"/>
      <c r="J287" s="186"/>
      <c r="K287" s="187">
        <v>33704.29</v>
      </c>
      <c r="L287" s="187">
        <v>4939.03</v>
      </c>
      <c r="M287" s="187">
        <v>0</v>
      </c>
      <c r="N287" s="187">
        <v>38643.32</v>
      </c>
      <c r="O287" s="187">
        <f t="shared" si="1"/>
        <v>4939.03</v>
      </c>
    </row>
    <row r="288" spans="1:17" x14ac:dyDescent="0.25">
      <c r="A288" s="189" t="s">
        <v>372</v>
      </c>
      <c r="B288" s="182" t="s">
        <v>372</v>
      </c>
      <c r="C288" s="183"/>
      <c r="D288" s="183"/>
      <c r="E288" s="183"/>
      <c r="F288" s="183"/>
      <c r="G288" s="190" t="s">
        <v>372</v>
      </c>
      <c r="H288" s="191"/>
      <c r="I288" s="191"/>
      <c r="J288" s="191"/>
      <c r="K288" s="192"/>
      <c r="L288" s="192"/>
      <c r="M288" s="192"/>
      <c r="N288" s="192"/>
      <c r="O288" s="192"/>
    </row>
    <row r="289" spans="1:15" x14ac:dyDescent="0.25">
      <c r="A289" s="176" t="s">
        <v>826</v>
      </c>
      <c r="B289" s="182" t="s">
        <v>372</v>
      </c>
      <c r="C289" s="183"/>
      <c r="D289" s="183"/>
      <c r="E289" s="183"/>
      <c r="F289" s="177" t="s">
        <v>827</v>
      </c>
      <c r="G289" s="178"/>
      <c r="H289" s="178"/>
      <c r="I289" s="178"/>
      <c r="J289" s="178"/>
      <c r="K289" s="179">
        <v>935.4</v>
      </c>
      <c r="L289" s="179">
        <v>0</v>
      </c>
      <c r="M289" s="179">
        <v>0</v>
      </c>
      <c r="N289" s="179">
        <v>935.4</v>
      </c>
      <c r="O289" s="179">
        <f t="shared" si="1"/>
        <v>0</v>
      </c>
    </row>
    <row r="290" spans="1:15" x14ac:dyDescent="0.25">
      <c r="A290" s="184" t="s">
        <v>828</v>
      </c>
      <c r="B290" s="182" t="s">
        <v>372</v>
      </c>
      <c r="C290" s="183"/>
      <c r="D290" s="183"/>
      <c r="E290" s="183"/>
      <c r="F290" s="183"/>
      <c r="G290" s="185" t="s">
        <v>829</v>
      </c>
      <c r="H290" s="186"/>
      <c r="I290" s="186"/>
      <c r="J290" s="186"/>
      <c r="K290" s="187">
        <v>633.4</v>
      </c>
      <c r="L290" s="187">
        <v>0</v>
      </c>
      <c r="M290" s="187">
        <v>0</v>
      </c>
      <c r="N290" s="187">
        <v>633.4</v>
      </c>
      <c r="O290" s="187">
        <f t="shared" si="1"/>
        <v>0</v>
      </c>
    </row>
    <row r="291" spans="1:15" x14ac:dyDescent="0.25">
      <c r="A291" s="184" t="s">
        <v>830</v>
      </c>
      <c r="B291" s="182" t="s">
        <v>372</v>
      </c>
      <c r="C291" s="183"/>
      <c r="D291" s="183"/>
      <c r="E291" s="183"/>
      <c r="F291" s="183"/>
      <c r="G291" s="185" t="s">
        <v>831</v>
      </c>
      <c r="H291" s="186"/>
      <c r="I291" s="186"/>
      <c r="J291" s="186"/>
      <c r="K291" s="187">
        <v>302</v>
      </c>
      <c r="L291" s="187">
        <v>0</v>
      </c>
      <c r="M291" s="187">
        <v>0</v>
      </c>
      <c r="N291" s="187">
        <v>302</v>
      </c>
      <c r="O291" s="187">
        <f t="shared" si="1"/>
        <v>0</v>
      </c>
    </row>
    <row r="292" spans="1:15" x14ac:dyDescent="0.25">
      <c r="A292" s="189" t="s">
        <v>372</v>
      </c>
      <c r="B292" s="182" t="s">
        <v>372</v>
      </c>
      <c r="C292" s="183"/>
      <c r="D292" s="183"/>
      <c r="E292" s="183"/>
      <c r="F292" s="183"/>
      <c r="G292" s="190" t="s">
        <v>372</v>
      </c>
      <c r="H292" s="191"/>
      <c r="I292" s="191"/>
      <c r="J292" s="191"/>
      <c r="K292" s="192"/>
      <c r="L292" s="192"/>
      <c r="M292" s="192"/>
      <c r="N292" s="192"/>
      <c r="O292" s="192"/>
    </row>
    <row r="293" spans="1:15" x14ac:dyDescent="0.25">
      <c r="A293" s="176" t="s">
        <v>832</v>
      </c>
      <c r="B293" s="182" t="s">
        <v>372</v>
      </c>
      <c r="C293" s="183"/>
      <c r="D293" s="183"/>
      <c r="E293" s="183"/>
      <c r="F293" s="177" t="s">
        <v>833</v>
      </c>
      <c r="G293" s="178"/>
      <c r="H293" s="178"/>
      <c r="I293" s="178"/>
      <c r="J293" s="178"/>
      <c r="K293" s="179">
        <v>71.599999999999994</v>
      </c>
      <c r="L293" s="179">
        <v>0</v>
      </c>
      <c r="M293" s="179">
        <v>0</v>
      </c>
      <c r="N293" s="179">
        <v>71.599999999999994</v>
      </c>
      <c r="O293" s="179">
        <f t="shared" si="1"/>
        <v>0</v>
      </c>
    </row>
    <row r="294" spans="1:15" x14ac:dyDescent="0.25">
      <c r="A294" s="184" t="s">
        <v>838</v>
      </c>
      <c r="B294" s="182" t="s">
        <v>372</v>
      </c>
      <c r="C294" s="183"/>
      <c r="D294" s="183"/>
      <c r="E294" s="183"/>
      <c r="F294" s="183"/>
      <c r="G294" s="185" t="s">
        <v>839</v>
      </c>
      <c r="H294" s="186"/>
      <c r="I294" s="186"/>
      <c r="J294" s="186"/>
      <c r="K294" s="187">
        <v>71.599999999999994</v>
      </c>
      <c r="L294" s="187">
        <v>0</v>
      </c>
      <c r="M294" s="187">
        <v>0</v>
      </c>
      <c r="N294" s="187">
        <v>71.599999999999994</v>
      </c>
      <c r="O294" s="187">
        <f t="shared" si="1"/>
        <v>0</v>
      </c>
    </row>
    <row r="295" spans="1:15" x14ac:dyDescent="0.25">
      <c r="A295" s="189" t="s">
        <v>372</v>
      </c>
      <c r="B295" s="182" t="s">
        <v>372</v>
      </c>
      <c r="C295" s="183"/>
      <c r="D295" s="183"/>
      <c r="E295" s="183"/>
      <c r="F295" s="183"/>
      <c r="G295" s="190" t="s">
        <v>372</v>
      </c>
      <c r="H295" s="191"/>
      <c r="I295" s="191"/>
      <c r="J295" s="191"/>
      <c r="K295" s="192"/>
      <c r="L295" s="192"/>
      <c r="M295" s="192"/>
      <c r="N295" s="192"/>
      <c r="O295" s="192"/>
    </row>
    <row r="296" spans="1:15" x14ac:dyDescent="0.25">
      <c r="A296" s="176" t="s">
        <v>840</v>
      </c>
      <c r="B296" s="182" t="s">
        <v>372</v>
      </c>
      <c r="C296" s="183"/>
      <c r="D296" s="183"/>
      <c r="E296" s="183"/>
      <c r="F296" s="177" t="s">
        <v>841</v>
      </c>
      <c r="G296" s="178"/>
      <c r="H296" s="178"/>
      <c r="I296" s="178"/>
      <c r="J296" s="178"/>
      <c r="K296" s="179">
        <v>68449.259999999995</v>
      </c>
      <c r="L296" s="179">
        <v>7467.37</v>
      </c>
      <c r="M296" s="179">
        <v>0</v>
      </c>
      <c r="N296" s="179">
        <v>75916.63</v>
      </c>
      <c r="O296" s="179">
        <f t="shared" si="1"/>
        <v>7467.37</v>
      </c>
    </row>
    <row r="297" spans="1:15" x14ac:dyDescent="0.25">
      <c r="A297" s="184" t="s">
        <v>842</v>
      </c>
      <c r="B297" s="182" t="s">
        <v>372</v>
      </c>
      <c r="C297" s="183"/>
      <c r="D297" s="183"/>
      <c r="E297" s="183"/>
      <c r="F297" s="183"/>
      <c r="G297" s="185" t="s">
        <v>843</v>
      </c>
      <c r="H297" s="186"/>
      <c r="I297" s="186"/>
      <c r="J297" s="186"/>
      <c r="K297" s="187">
        <v>31056.14</v>
      </c>
      <c r="L297" s="187">
        <v>1819.68</v>
      </c>
      <c r="M297" s="187">
        <v>0</v>
      </c>
      <c r="N297" s="187">
        <v>32875.82</v>
      </c>
      <c r="O297" s="187">
        <f t="shared" si="1"/>
        <v>1819.68</v>
      </c>
    </row>
    <row r="298" spans="1:15" x14ac:dyDescent="0.25">
      <c r="A298" s="184" t="s">
        <v>844</v>
      </c>
      <c r="B298" s="182" t="s">
        <v>372</v>
      </c>
      <c r="C298" s="183"/>
      <c r="D298" s="183"/>
      <c r="E298" s="183"/>
      <c r="F298" s="183"/>
      <c r="G298" s="185" t="s">
        <v>845</v>
      </c>
      <c r="H298" s="186"/>
      <c r="I298" s="186"/>
      <c r="J298" s="186"/>
      <c r="K298" s="187">
        <v>18358.98</v>
      </c>
      <c r="L298" s="187">
        <v>3552.69</v>
      </c>
      <c r="M298" s="187">
        <v>0</v>
      </c>
      <c r="N298" s="187">
        <v>21911.67</v>
      </c>
      <c r="O298" s="187">
        <f t="shared" si="1"/>
        <v>3552.69</v>
      </c>
    </row>
    <row r="299" spans="1:15" x14ac:dyDescent="0.25">
      <c r="A299" s="184" t="s">
        <v>846</v>
      </c>
      <c r="B299" s="182" t="s">
        <v>372</v>
      </c>
      <c r="C299" s="183"/>
      <c r="D299" s="183"/>
      <c r="E299" s="183"/>
      <c r="F299" s="183"/>
      <c r="G299" s="185" t="s">
        <v>847</v>
      </c>
      <c r="H299" s="186"/>
      <c r="I299" s="186"/>
      <c r="J299" s="186"/>
      <c r="K299" s="187">
        <v>6714.9</v>
      </c>
      <c r="L299" s="187">
        <v>0</v>
      </c>
      <c r="M299" s="187">
        <v>0</v>
      </c>
      <c r="N299" s="187">
        <v>6714.9</v>
      </c>
      <c r="O299" s="187">
        <f t="shared" si="1"/>
        <v>0</v>
      </c>
    </row>
    <row r="300" spans="1:15" x14ac:dyDescent="0.25">
      <c r="A300" s="184" t="s">
        <v>848</v>
      </c>
      <c r="B300" s="182" t="s">
        <v>372</v>
      </c>
      <c r="C300" s="183"/>
      <c r="D300" s="183"/>
      <c r="E300" s="183"/>
      <c r="F300" s="183"/>
      <c r="G300" s="185" t="s">
        <v>849</v>
      </c>
      <c r="H300" s="186"/>
      <c r="I300" s="186"/>
      <c r="J300" s="186"/>
      <c r="K300" s="187">
        <v>780.4</v>
      </c>
      <c r="L300" s="187">
        <v>277.8</v>
      </c>
      <c r="M300" s="187">
        <v>0</v>
      </c>
      <c r="N300" s="187">
        <v>1058.2</v>
      </c>
      <c r="O300" s="187">
        <f t="shared" si="1"/>
        <v>277.8</v>
      </c>
    </row>
    <row r="301" spans="1:15" x14ac:dyDescent="0.25">
      <c r="A301" s="184" t="s">
        <v>850</v>
      </c>
      <c r="B301" s="182" t="s">
        <v>372</v>
      </c>
      <c r="C301" s="183"/>
      <c r="D301" s="183"/>
      <c r="E301" s="183"/>
      <c r="F301" s="183"/>
      <c r="G301" s="185" t="s">
        <v>851</v>
      </c>
      <c r="H301" s="186"/>
      <c r="I301" s="186"/>
      <c r="J301" s="186"/>
      <c r="K301" s="187">
        <v>8375.75</v>
      </c>
      <c r="L301" s="187">
        <v>1782.2</v>
      </c>
      <c r="M301" s="187">
        <v>0</v>
      </c>
      <c r="N301" s="187">
        <v>10157.950000000001</v>
      </c>
      <c r="O301" s="187">
        <f t="shared" si="1"/>
        <v>1782.2</v>
      </c>
    </row>
    <row r="302" spans="1:15" x14ac:dyDescent="0.25">
      <c r="A302" s="184" t="s">
        <v>852</v>
      </c>
      <c r="B302" s="182" t="s">
        <v>372</v>
      </c>
      <c r="C302" s="183"/>
      <c r="D302" s="183"/>
      <c r="E302" s="183"/>
      <c r="F302" s="183"/>
      <c r="G302" s="185" t="s">
        <v>805</v>
      </c>
      <c r="H302" s="186"/>
      <c r="I302" s="186"/>
      <c r="J302" s="186"/>
      <c r="K302" s="187">
        <v>3163.09</v>
      </c>
      <c r="L302" s="187">
        <v>35</v>
      </c>
      <c r="M302" s="187">
        <v>0</v>
      </c>
      <c r="N302" s="187">
        <v>3198.09</v>
      </c>
      <c r="O302" s="187">
        <f t="shared" si="1"/>
        <v>35</v>
      </c>
    </row>
    <row r="303" spans="1:15" x14ac:dyDescent="0.25">
      <c r="A303" s="189" t="s">
        <v>372</v>
      </c>
      <c r="B303" s="182" t="s">
        <v>372</v>
      </c>
      <c r="C303" s="183"/>
      <c r="D303" s="183"/>
      <c r="E303" s="183"/>
      <c r="F303" s="183"/>
      <c r="G303" s="190" t="s">
        <v>372</v>
      </c>
      <c r="H303" s="191"/>
      <c r="I303" s="191"/>
      <c r="J303" s="191"/>
      <c r="K303" s="192"/>
      <c r="L303" s="192"/>
      <c r="M303" s="192"/>
      <c r="N303" s="192"/>
      <c r="O303" s="192"/>
    </row>
    <row r="304" spans="1:15" x14ac:dyDescent="0.25">
      <c r="A304" s="176" t="s">
        <v>853</v>
      </c>
      <c r="B304" s="182" t="s">
        <v>372</v>
      </c>
      <c r="C304" s="183"/>
      <c r="D304" s="183"/>
      <c r="E304" s="183"/>
      <c r="F304" s="177" t="s">
        <v>854</v>
      </c>
      <c r="G304" s="178"/>
      <c r="H304" s="178"/>
      <c r="I304" s="178"/>
      <c r="J304" s="178"/>
      <c r="K304" s="179">
        <v>46755.06</v>
      </c>
      <c r="L304" s="179">
        <v>5693.69</v>
      </c>
      <c r="M304" s="179">
        <v>0</v>
      </c>
      <c r="N304" s="179">
        <v>52448.75</v>
      </c>
      <c r="O304" s="179">
        <f t="shared" si="1"/>
        <v>5693.69</v>
      </c>
    </row>
    <row r="305" spans="1:15" x14ac:dyDescent="0.25">
      <c r="A305" s="184" t="s">
        <v>855</v>
      </c>
      <c r="B305" s="182" t="s">
        <v>372</v>
      </c>
      <c r="C305" s="183"/>
      <c r="D305" s="183"/>
      <c r="E305" s="183"/>
      <c r="F305" s="183"/>
      <c r="G305" s="185" t="s">
        <v>643</v>
      </c>
      <c r="H305" s="186"/>
      <c r="I305" s="186"/>
      <c r="J305" s="186"/>
      <c r="K305" s="187">
        <v>9988.9</v>
      </c>
      <c r="L305" s="187">
        <v>2191.7199999999998</v>
      </c>
      <c r="M305" s="187">
        <v>0</v>
      </c>
      <c r="N305" s="187">
        <v>12180.62</v>
      </c>
      <c r="O305" s="187">
        <f t="shared" si="1"/>
        <v>2191.7199999999998</v>
      </c>
    </row>
    <row r="306" spans="1:15" x14ac:dyDescent="0.25">
      <c r="A306" s="184" t="s">
        <v>856</v>
      </c>
      <c r="B306" s="182" t="s">
        <v>372</v>
      </c>
      <c r="C306" s="183"/>
      <c r="D306" s="183"/>
      <c r="E306" s="183"/>
      <c r="F306" s="183"/>
      <c r="G306" s="185" t="s">
        <v>857</v>
      </c>
      <c r="H306" s="186"/>
      <c r="I306" s="186"/>
      <c r="J306" s="186"/>
      <c r="K306" s="187">
        <v>367.16</v>
      </c>
      <c r="L306" s="187">
        <v>0</v>
      </c>
      <c r="M306" s="187">
        <v>0</v>
      </c>
      <c r="N306" s="187">
        <v>367.16</v>
      </c>
      <c r="O306" s="187">
        <f t="shared" si="1"/>
        <v>0</v>
      </c>
    </row>
    <row r="307" spans="1:15" x14ac:dyDescent="0.25">
      <c r="A307" s="184" t="s">
        <v>858</v>
      </c>
      <c r="B307" s="182" t="s">
        <v>372</v>
      </c>
      <c r="C307" s="183"/>
      <c r="D307" s="183"/>
      <c r="E307" s="183"/>
      <c r="F307" s="183"/>
      <c r="G307" s="185" t="s">
        <v>859</v>
      </c>
      <c r="H307" s="186"/>
      <c r="I307" s="186"/>
      <c r="J307" s="186"/>
      <c r="K307" s="187">
        <v>9558.11</v>
      </c>
      <c r="L307" s="187">
        <v>1291.45</v>
      </c>
      <c r="M307" s="187">
        <v>0</v>
      </c>
      <c r="N307" s="187">
        <v>10849.56</v>
      </c>
      <c r="O307" s="187">
        <f t="shared" si="1"/>
        <v>1291.45</v>
      </c>
    </row>
    <row r="308" spans="1:15" x14ac:dyDescent="0.25">
      <c r="A308" s="184" t="s">
        <v>860</v>
      </c>
      <c r="B308" s="182" t="s">
        <v>372</v>
      </c>
      <c r="C308" s="183"/>
      <c r="D308" s="183"/>
      <c r="E308" s="183"/>
      <c r="F308" s="183"/>
      <c r="G308" s="185" t="s">
        <v>861</v>
      </c>
      <c r="H308" s="186"/>
      <c r="I308" s="186"/>
      <c r="J308" s="186"/>
      <c r="K308" s="187">
        <v>24354.07</v>
      </c>
      <c r="L308" s="187">
        <v>1481.98</v>
      </c>
      <c r="M308" s="187">
        <v>0</v>
      </c>
      <c r="N308" s="187">
        <v>25836.05</v>
      </c>
      <c r="O308" s="187">
        <f t="shared" si="1"/>
        <v>1481.98</v>
      </c>
    </row>
    <row r="309" spans="1:15" x14ac:dyDescent="0.25">
      <c r="A309" s="184" t="s">
        <v>862</v>
      </c>
      <c r="B309" s="182" t="s">
        <v>372</v>
      </c>
      <c r="C309" s="183"/>
      <c r="D309" s="183"/>
      <c r="E309" s="183"/>
      <c r="F309" s="183"/>
      <c r="G309" s="185" t="s">
        <v>863</v>
      </c>
      <c r="H309" s="186"/>
      <c r="I309" s="186"/>
      <c r="J309" s="186"/>
      <c r="K309" s="187">
        <v>2431.5</v>
      </c>
      <c r="L309" s="187">
        <v>728.54</v>
      </c>
      <c r="M309" s="187">
        <v>0</v>
      </c>
      <c r="N309" s="187">
        <v>3160.04</v>
      </c>
      <c r="O309" s="187">
        <f t="shared" si="1"/>
        <v>728.54</v>
      </c>
    </row>
    <row r="310" spans="1:15" x14ac:dyDescent="0.25">
      <c r="A310" s="184" t="s">
        <v>864</v>
      </c>
      <c r="B310" s="182" t="s">
        <v>372</v>
      </c>
      <c r="C310" s="183"/>
      <c r="D310" s="183"/>
      <c r="E310" s="183"/>
      <c r="F310" s="183"/>
      <c r="G310" s="185" t="s">
        <v>865</v>
      </c>
      <c r="H310" s="186"/>
      <c r="I310" s="186"/>
      <c r="J310" s="186"/>
      <c r="K310" s="187">
        <v>55.32</v>
      </c>
      <c r="L310" s="187">
        <v>0</v>
      </c>
      <c r="M310" s="187">
        <v>0</v>
      </c>
      <c r="N310" s="187">
        <v>55.32</v>
      </c>
      <c r="O310" s="187">
        <f t="shared" si="1"/>
        <v>0</v>
      </c>
    </row>
    <row r="311" spans="1:15" x14ac:dyDescent="0.25">
      <c r="A311" s="189" t="s">
        <v>372</v>
      </c>
      <c r="B311" s="182" t="s">
        <v>372</v>
      </c>
      <c r="C311" s="183"/>
      <c r="D311" s="183"/>
      <c r="E311" s="183"/>
      <c r="F311" s="183"/>
      <c r="G311" s="190" t="s">
        <v>372</v>
      </c>
      <c r="H311" s="191"/>
      <c r="I311" s="191"/>
      <c r="J311" s="191"/>
      <c r="K311" s="192"/>
      <c r="L311" s="192"/>
      <c r="M311" s="192"/>
      <c r="N311" s="192"/>
      <c r="O311" s="192"/>
    </row>
    <row r="312" spans="1:15" x14ac:dyDescent="0.25">
      <c r="A312" s="176" t="s">
        <v>866</v>
      </c>
      <c r="B312" s="182" t="s">
        <v>372</v>
      </c>
      <c r="C312" s="183"/>
      <c r="D312" s="183"/>
      <c r="E312" s="183"/>
      <c r="F312" s="177" t="s">
        <v>867</v>
      </c>
      <c r="G312" s="178"/>
      <c r="H312" s="178"/>
      <c r="I312" s="178"/>
      <c r="J312" s="178"/>
      <c r="K312" s="179">
        <v>37845.47</v>
      </c>
      <c r="L312" s="179">
        <v>3087.84</v>
      </c>
      <c r="M312" s="179">
        <v>0</v>
      </c>
      <c r="N312" s="179">
        <v>40933.31</v>
      </c>
      <c r="O312" s="179">
        <f t="shared" si="1"/>
        <v>3087.84</v>
      </c>
    </row>
    <row r="313" spans="1:15" x14ac:dyDescent="0.25">
      <c r="A313" s="184" t="s">
        <v>868</v>
      </c>
      <c r="B313" s="182" t="s">
        <v>372</v>
      </c>
      <c r="C313" s="183"/>
      <c r="D313" s="183"/>
      <c r="E313" s="183"/>
      <c r="F313" s="183"/>
      <c r="G313" s="185" t="s">
        <v>869</v>
      </c>
      <c r="H313" s="186"/>
      <c r="I313" s="186"/>
      <c r="J313" s="186"/>
      <c r="K313" s="187">
        <v>275.81</v>
      </c>
      <c r="L313" s="187">
        <v>0</v>
      </c>
      <c r="M313" s="187">
        <v>0</v>
      </c>
      <c r="N313" s="187">
        <v>275.81</v>
      </c>
      <c r="O313" s="187">
        <f t="shared" si="1"/>
        <v>0</v>
      </c>
    </row>
    <row r="314" spans="1:15" x14ac:dyDescent="0.25">
      <c r="A314" s="184" t="s">
        <v>870</v>
      </c>
      <c r="B314" s="182" t="s">
        <v>372</v>
      </c>
      <c r="C314" s="183"/>
      <c r="D314" s="183"/>
      <c r="E314" s="183"/>
      <c r="F314" s="183"/>
      <c r="G314" s="185" t="s">
        <v>871</v>
      </c>
      <c r="H314" s="186"/>
      <c r="I314" s="186"/>
      <c r="J314" s="186"/>
      <c r="K314" s="187">
        <v>2611.66</v>
      </c>
      <c r="L314" s="187">
        <v>194.8</v>
      </c>
      <c r="M314" s="187">
        <v>0</v>
      </c>
      <c r="N314" s="187">
        <v>2806.46</v>
      </c>
      <c r="O314" s="187">
        <f t="shared" si="1"/>
        <v>194.8</v>
      </c>
    </row>
    <row r="315" spans="1:15" x14ac:dyDescent="0.25">
      <c r="A315" s="184" t="s">
        <v>872</v>
      </c>
      <c r="B315" s="182" t="s">
        <v>372</v>
      </c>
      <c r="C315" s="183"/>
      <c r="D315" s="183"/>
      <c r="E315" s="183"/>
      <c r="F315" s="183"/>
      <c r="G315" s="185" t="s">
        <v>873</v>
      </c>
      <c r="H315" s="186"/>
      <c r="I315" s="186"/>
      <c r="J315" s="186"/>
      <c r="K315" s="187">
        <v>2147.54</v>
      </c>
      <c r="L315" s="187">
        <v>0</v>
      </c>
      <c r="M315" s="187">
        <v>0</v>
      </c>
      <c r="N315" s="187">
        <v>2147.54</v>
      </c>
      <c r="O315" s="187">
        <f t="shared" si="1"/>
        <v>0</v>
      </c>
    </row>
    <row r="316" spans="1:15" x14ac:dyDescent="0.25">
      <c r="A316" s="184" t="s">
        <v>874</v>
      </c>
      <c r="B316" s="182" t="s">
        <v>372</v>
      </c>
      <c r="C316" s="183"/>
      <c r="D316" s="183"/>
      <c r="E316" s="183"/>
      <c r="F316" s="183"/>
      <c r="G316" s="185" t="s">
        <v>875</v>
      </c>
      <c r="H316" s="186"/>
      <c r="I316" s="186"/>
      <c r="J316" s="186"/>
      <c r="K316" s="187">
        <v>2349.2600000000002</v>
      </c>
      <c r="L316" s="187">
        <v>0</v>
      </c>
      <c r="M316" s="187">
        <v>0</v>
      </c>
      <c r="N316" s="187">
        <v>2349.2600000000002</v>
      </c>
      <c r="O316" s="187">
        <f t="shared" si="1"/>
        <v>0</v>
      </c>
    </row>
    <row r="317" spans="1:15" x14ac:dyDescent="0.25">
      <c r="A317" s="184" t="s">
        <v>876</v>
      </c>
      <c r="B317" s="182" t="s">
        <v>372</v>
      </c>
      <c r="C317" s="183"/>
      <c r="D317" s="183"/>
      <c r="E317" s="183"/>
      <c r="F317" s="183"/>
      <c r="G317" s="185" t="s">
        <v>877</v>
      </c>
      <c r="H317" s="186"/>
      <c r="I317" s="186"/>
      <c r="J317" s="186"/>
      <c r="K317" s="187">
        <v>245</v>
      </c>
      <c r="L317" s="187">
        <v>198</v>
      </c>
      <c r="M317" s="187">
        <v>0</v>
      </c>
      <c r="N317" s="187">
        <v>443</v>
      </c>
      <c r="O317" s="187">
        <f t="shared" si="1"/>
        <v>198</v>
      </c>
    </row>
    <row r="318" spans="1:15" x14ac:dyDescent="0.25">
      <c r="A318" s="184" t="s">
        <v>880</v>
      </c>
      <c r="B318" s="182" t="s">
        <v>372</v>
      </c>
      <c r="C318" s="183"/>
      <c r="D318" s="183"/>
      <c r="E318" s="183"/>
      <c r="F318" s="183"/>
      <c r="G318" s="185" t="s">
        <v>881</v>
      </c>
      <c r="H318" s="186"/>
      <c r="I318" s="186"/>
      <c r="J318" s="186"/>
      <c r="K318" s="187">
        <v>46.8</v>
      </c>
      <c r="L318" s="187">
        <v>0</v>
      </c>
      <c r="M318" s="187">
        <v>0</v>
      </c>
      <c r="N318" s="187">
        <v>46.8</v>
      </c>
      <c r="O318" s="187">
        <f t="shared" si="1"/>
        <v>0</v>
      </c>
    </row>
    <row r="319" spans="1:15" x14ac:dyDescent="0.25">
      <c r="A319" s="184" t="s">
        <v>882</v>
      </c>
      <c r="B319" s="182" t="s">
        <v>372</v>
      </c>
      <c r="C319" s="183"/>
      <c r="D319" s="183"/>
      <c r="E319" s="183"/>
      <c r="F319" s="183"/>
      <c r="G319" s="185" t="s">
        <v>883</v>
      </c>
      <c r="H319" s="186"/>
      <c r="I319" s="186"/>
      <c r="J319" s="186"/>
      <c r="K319" s="187">
        <v>2101.4299999999998</v>
      </c>
      <c r="L319" s="187">
        <v>119</v>
      </c>
      <c r="M319" s="187">
        <v>0</v>
      </c>
      <c r="N319" s="187">
        <v>2220.4299999999998</v>
      </c>
      <c r="O319" s="187">
        <f t="shared" si="1"/>
        <v>119</v>
      </c>
    </row>
    <row r="320" spans="1:15" x14ac:dyDescent="0.25">
      <c r="A320" s="184" t="s">
        <v>884</v>
      </c>
      <c r="B320" s="182" t="s">
        <v>372</v>
      </c>
      <c r="C320" s="183"/>
      <c r="D320" s="183"/>
      <c r="E320" s="183"/>
      <c r="F320" s="183"/>
      <c r="G320" s="185" t="s">
        <v>885</v>
      </c>
      <c r="H320" s="186"/>
      <c r="I320" s="186"/>
      <c r="J320" s="186"/>
      <c r="K320" s="187">
        <v>181.9</v>
      </c>
      <c r="L320" s="187">
        <v>0</v>
      </c>
      <c r="M320" s="187">
        <v>0</v>
      </c>
      <c r="N320" s="187">
        <v>181.9</v>
      </c>
      <c r="O320" s="187">
        <f t="shared" si="1"/>
        <v>0</v>
      </c>
    </row>
    <row r="321" spans="1:15" x14ac:dyDescent="0.25">
      <c r="A321" s="184" t="s">
        <v>886</v>
      </c>
      <c r="B321" s="182" t="s">
        <v>372</v>
      </c>
      <c r="C321" s="183"/>
      <c r="D321" s="183"/>
      <c r="E321" s="183"/>
      <c r="F321" s="183"/>
      <c r="G321" s="185" t="s">
        <v>887</v>
      </c>
      <c r="H321" s="186"/>
      <c r="I321" s="186"/>
      <c r="J321" s="186"/>
      <c r="K321" s="187">
        <v>4768.32</v>
      </c>
      <c r="L321" s="187">
        <v>0</v>
      </c>
      <c r="M321" s="187">
        <v>0</v>
      </c>
      <c r="N321" s="187">
        <v>4768.32</v>
      </c>
      <c r="O321" s="187">
        <f t="shared" si="1"/>
        <v>0</v>
      </c>
    </row>
    <row r="322" spans="1:15" x14ac:dyDescent="0.25">
      <c r="A322" s="184" t="s">
        <v>888</v>
      </c>
      <c r="B322" s="182" t="s">
        <v>372</v>
      </c>
      <c r="C322" s="183"/>
      <c r="D322" s="183"/>
      <c r="E322" s="183"/>
      <c r="F322" s="183"/>
      <c r="G322" s="185" t="s">
        <v>889</v>
      </c>
      <c r="H322" s="186"/>
      <c r="I322" s="186"/>
      <c r="J322" s="186"/>
      <c r="K322" s="187">
        <v>3537.53</v>
      </c>
      <c r="L322" s="187">
        <v>358.5</v>
      </c>
      <c r="M322" s="187">
        <v>0</v>
      </c>
      <c r="N322" s="187">
        <v>3896.03</v>
      </c>
      <c r="O322" s="187">
        <f t="shared" si="1"/>
        <v>358.5</v>
      </c>
    </row>
    <row r="323" spans="1:15" x14ac:dyDescent="0.25">
      <c r="A323" s="184" t="s">
        <v>892</v>
      </c>
      <c r="B323" s="182" t="s">
        <v>372</v>
      </c>
      <c r="C323" s="183"/>
      <c r="D323" s="183"/>
      <c r="E323" s="183"/>
      <c r="F323" s="183"/>
      <c r="G323" s="185" t="s">
        <v>893</v>
      </c>
      <c r="H323" s="186"/>
      <c r="I323" s="186"/>
      <c r="J323" s="186"/>
      <c r="K323" s="187">
        <v>1625.26</v>
      </c>
      <c r="L323" s="187">
        <v>226.36</v>
      </c>
      <c r="M323" s="187">
        <v>0</v>
      </c>
      <c r="N323" s="187">
        <v>1851.62</v>
      </c>
      <c r="O323" s="187">
        <f t="shared" si="1"/>
        <v>226.36</v>
      </c>
    </row>
    <row r="324" spans="1:15" x14ac:dyDescent="0.25">
      <c r="A324" s="184" t="s">
        <v>894</v>
      </c>
      <c r="B324" s="182" t="s">
        <v>372</v>
      </c>
      <c r="C324" s="183"/>
      <c r="D324" s="183"/>
      <c r="E324" s="183"/>
      <c r="F324" s="183"/>
      <c r="G324" s="185" t="s">
        <v>895</v>
      </c>
      <c r="H324" s="186"/>
      <c r="I324" s="186"/>
      <c r="J324" s="186"/>
      <c r="K324" s="187">
        <v>6104.07</v>
      </c>
      <c r="L324" s="187">
        <v>623.88</v>
      </c>
      <c r="M324" s="187">
        <v>0</v>
      </c>
      <c r="N324" s="187">
        <v>6727.95</v>
      </c>
      <c r="O324" s="187">
        <f t="shared" si="1"/>
        <v>623.88</v>
      </c>
    </row>
    <row r="325" spans="1:15" x14ac:dyDescent="0.25">
      <c r="A325" s="184" t="s">
        <v>896</v>
      </c>
      <c r="B325" s="182" t="s">
        <v>372</v>
      </c>
      <c r="C325" s="183"/>
      <c r="D325" s="183"/>
      <c r="E325" s="183"/>
      <c r="F325" s="183"/>
      <c r="G325" s="185" t="s">
        <v>897</v>
      </c>
      <c r="H325" s="186"/>
      <c r="I325" s="186"/>
      <c r="J325" s="186"/>
      <c r="K325" s="187">
        <v>11850.89</v>
      </c>
      <c r="L325" s="187">
        <v>1367.3</v>
      </c>
      <c r="M325" s="187">
        <v>0</v>
      </c>
      <c r="N325" s="187">
        <v>13218.19</v>
      </c>
      <c r="O325" s="187">
        <f t="shared" si="1"/>
        <v>1367.3</v>
      </c>
    </row>
    <row r="326" spans="1:15" x14ac:dyDescent="0.25">
      <c r="A326" s="189" t="s">
        <v>372</v>
      </c>
      <c r="B326" s="182" t="s">
        <v>372</v>
      </c>
      <c r="C326" s="183"/>
      <c r="D326" s="183"/>
      <c r="E326" s="183"/>
      <c r="F326" s="183"/>
      <c r="G326" s="190" t="s">
        <v>372</v>
      </c>
      <c r="H326" s="191"/>
      <c r="I326" s="191"/>
      <c r="J326" s="191"/>
      <c r="K326" s="192"/>
      <c r="L326" s="192"/>
      <c r="M326" s="192"/>
      <c r="N326" s="192"/>
      <c r="O326" s="192"/>
    </row>
    <row r="327" spans="1:15" x14ac:dyDescent="0.25">
      <c r="A327" s="176" t="s">
        <v>898</v>
      </c>
      <c r="B327" s="182" t="s">
        <v>372</v>
      </c>
      <c r="C327" s="183"/>
      <c r="D327" s="183"/>
      <c r="E327" s="183"/>
      <c r="F327" s="177" t="s">
        <v>899</v>
      </c>
      <c r="G327" s="178"/>
      <c r="H327" s="178"/>
      <c r="I327" s="178"/>
      <c r="J327" s="178"/>
      <c r="K327" s="179">
        <v>2760.8</v>
      </c>
      <c r="L327" s="179">
        <v>0</v>
      </c>
      <c r="M327" s="179">
        <v>0</v>
      </c>
      <c r="N327" s="179">
        <v>2760.8</v>
      </c>
      <c r="O327" s="179">
        <f t="shared" si="1"/>
        <v>0</v>
      </c>
    </row>
    <row r="328" spans="1:15" x14ac:dyDescent="0.25">
      <c r="A328" s="184" t="s">
        <v>900</v>
      </c>
      <c r="B328" s="182" t="s">
        <v>372</v>
      </c>
      <c r="C328" s="183"/>
      <c r="D328" s="183"/>
      <c r="E328" s="183"/>
      <c r="F328" s="183"/>
      <c r="G328" s="185" t="s">
        <v>901</v>
      </c>
      <c r="H328" s="186"/>
      <c r="I328" s="186"/>
      <c r="J328" s="186"/>
      <c r="K328" s="187">
        <v>550</v>
      </c>
      <c r="L328" s="187">
        <v>0</v>
      </c>
      <c r="M328" s="187">
        <v>0</v>
      </c>
      <c r="N328" s="187">
        <v>550</v>
      </c>
      <c r="O328" s="187">
        <f t="shared" si="1"/>
        <v>0</v>
      </c>
    </row>
    <row r="329" spans="1:15" x14ac:dyDescent="0.25">
      <c r="A329" s="184" t="s">
        <v>902</v>
      </c>
      <c r="B329" s="182" t="s">
        <v>372</v>
      </c>
      <c r="C329" s="183"/>
      <c r="D329" s="183"/>
      <c r="E329" s="183"/>
      <c r="F329" s="183"/>
      <c r="G329" s="185" t="s">
        <v>903</v>
      </c>
      <c r="H329" s="186"/>
      <c r="I329" s="186"/>
      <c r="J329" s="186"/>
      <c r="K329" s="187">
        <v>1460.8</v>
      </c>
      <c r="L329" s="187">
        <v>0</v>
      </c>
      <c r="M329" s="187">
        <v>0</v>
      </c>
      <c r="N329" s="187">
        <v>1460.8</v>
      </c>
      <c r="O329" s="187">
        <f t="shared" si="1"/>
        <v>0</v>
      </c>
    </row>
    <row r="330" spans="1:15" x14ac:dyDescent="0.25">
      <c r="A330" s="184" t="s">
        <v>904</v>
      </c>
      <c r="B330" s="182" t="s">
        <v>372</v>
      </c>
      <c r="C330" s="183"/>
      <c r="D330" s="183"/>
      <c r="E330" s="183"/>
      <c r="F330" s="183"/>
      <c r="G330" s="185" t="s">
        <v>905</v>
      </c>
      <c r="H330" s="186"/>
      <c r="I330" s="186"/>
      <c r="J330" s="186"/>
      <c r="K330" s="187">
        <v>750</v>
      </c>
      <c r="L330" s="187">
        <v>0</v>
      </c>
      <c r="M330" s="187">
        <v>0</v>
      </c>
      <c r="N330" s="187">
        <v>750</v>
      </c>
      <c r="O330" s="187">
        <f t="shared" ref="O330:O394" si="2">L330-M330</f>
        <v>0</v>
      </c>
    </row>
    <row r="331" spans="1:15" x14ac:dyDescent="0.25">
      <c r="A331" s="189" t="s">
        <v>372</v>
      </c>
      <c r="B331" s="182" t="s">
        <v>372</v>
      </c>
      <c r="C331" s="183"/>
      <c r="D331" s="183"/>
      <c r="E331" s="183"/>
      <c r="F331" s="183"/>
      <c r="G331" s="190" t="s">
        <v>372</v>
      </c>
      <c r="H331" s="191"/>
      <c r="I331" s="191"/>
      <c r="J331" s="191"/>
      <c r="K331" s="192"/>
      <c r="L331" s="192"/>
      <c r="M331" s="192"/>
      <c r="N331" s="192"/>
      <c r="O331" s="192"/>
    </row>
    <row r="332" spans="1:15" x14ac:dyDescent="0.25">
      <c r="A332" s="176" t="s">
        <v>906</v>
      </c>
      <c r="B332" s="181" t="s">
        <v>372</v>
      </c>
      <c r="C332" s="177" t="s">
        <v>907</v>
      </c>
      <c r="D332" s="178"/>
      <c r="E332" s="178"/>
      <c r="F332" s="178"/>
      <c r="G332" s="178"/>
      <c r="H332" s="178"/>
      <c r="I332" s="178"/>
      <c r="J332" s="178"/>
      <c r="K332" s="179">
        <v>313102.19</v>
      </c>
      <c r="L332" s="179">
        <v>30387.16</v>
      </c>
      <c r="M332" s="179">
        <v>0</v>
      </c>
      <c r="N332" s="179">
        <v>343489.35</v>
      </c>
      <c r="O332" s="179">
        <f t="shared" si="2"/>
        <v>30387.16</v>
      </c>
    </row>
    <row r="333" spans="1:15" x14ac:dyDescent="0.25">
      <c r="A333" s="176" t="s">
        <v>908</v>
      </c>
      <c r="B333" s="182" t="s">
        <v>372</v>
      </c>
      <c r="C333" s="183"/>
      <c r="D333" s="177" t="s">
        <v>907</v>
      </c>
      <c r="E333" s="178"/>
      <c r="F333" s="178"/>
      <c r="G333" s="178"/>
      <c r="H333" s="178"/>
      <c r="I333" s="178"/>
      <c r="J333" s="178"/>
      <c r="K333" s="179">
        <v>313102.19</v>
      </c>
      <c r="L333" s="179">
        <v>30387.16</v>
      </c>
      <c r="M333" s="179">
        <v>0</v>
      </c>
      <c r="N333" s="179">
        <v>343489.35</v>
      </c>
      <c r="O333" s="179">
        <f t="shared" si="2"/>
        <v>30387.16</v>
      </c>
    </row>
    <row r="334" spans="1:15" x14ac:dyDescent="0.25">
      <c r="A334" s="176" t="s">
        <v>909</v>
      </c>
      <c r="B334" s="182" t="s">
        <v>372</v>
      </c>
      <c r="C334" s="183"/>
      <c r="D334" s="183"/>
      <c r="E334" s="177" t="s">
        <v>907</v>
      </c>
      <c r="F334" s="178"/>
      <c r="G334" s="178"/>
      <c r="H334" s="178"/>
      <c r="I334" s="178"/>
      <c r="J334" s="178"/>
      <c r="K334" s="179">
        <v>313102.19</v>
      </c>
      <c r="L334" s="179">
        <v>30387.16</v>
      </c>
      <c r="M334" s="179">
        <v>0</v>
      </c>
      <c r="N334" s="179">
        <v>343489.35</v>
      </c>
      <c r="O334" s="179">
        <f t="shared" si="2"/>
        <v>30387.16</v>
      </c>
    </row>
    <row r="335" spans="1:15" x14ac:dyDescent="0.25">
      <c r="A335" s="176" t="s">
        <v>910</v>
      </c>
      <c r="B335" s="182" t="s">
        <v>372</v>
      </c>
      <c r="C335" s="183"/>
      <c r="D335" s="183"/>
      <c r="E335" s="183"/>
      <c r="F335" s="177" t="s">
        <v>911</v>
      </c>
      <c r="G335" s="178"/>
      <c r="H335" s="178"/>
      <c r="I335" s="178"/>
      <c r="J335" s="178"/>
      <c r="K335" s="179">
        <v>195286.86</v>
      </c>
      <c r="L335" s="179">
        <v>24627.53</v>
      </c>
      <c r="M335" s="179">
        <v>0</v>
      </c>
      <c r="N335" s="179">
        <v>219914.39</v>
      </c>
      <c r="O335" s="179">
        <f t="shared" si="2"/>
        <v>24627.53</v>
      </c>
    </row>
    <row r="336" spans="1:15" x14ac:dyDescent="0.25">
      <c r="A336" s="184" t="s">
        <v>912</v>
      </c>
      <c r="B336" s="182" t="s">
        <v>372</v>
      </c>
      <c r="C336" s="183"/>
      <c r="D336" s="183"/>
      <c r="E336" s="183"/>
      <c r="F336" s="183"/>
      <c r="G336" s="185" t="s">
        <v>913</v>
      </c>
      <c r="H336" s="186"/>
      <c r="I336" s="186"/>
      <c r="J336" s="186"/>
      <c r="K336" s="187">
        <v>85173.5</v>
      </c>
      <c r="L336" s="187">
        <v>9374.5</v>
      </c>
      <c r="M336" s="187">
        <v>0</v>
      </c>
      <c r="N336" s="187">
        <v>94548</v>
      </c>
      <c r="O336" s="187">
        <f t="shared" si="2"/>
        <v>9374.5</v>
      </c>
    </row>
    <row r="337" spans="1:15" x14ac:dyDescent="0.25">
      <c r="A337" s="184" t="s">
        <v>914</v>
      </c>
      <c r="B337" s="182" t="s">
        <v>372</v>
      </c>
      <c r="C337" s="183"/>
      <c r="D337" s="183"/>
      <c r="E337" s="183"/>
      <c r="F337" s="183"/>
      <c r="G337" s="185" t="s">
        <v>915</v>
      </c>
      <c r="H337" s="186"/>
      <c r="I337" s="186"/>
      <c r="J337" s="186"/>
      <c r="K337" s="187">
        <v>3000</v>
      </c>
      <c r="L337" s="187">
        <v>0</v>
      </c>
      <c r="M337" s="187">
        <v>0</v>
      </c>
      <c r="N337" s="187">
        <v>3000</v>
      </c>
      <c r="O337" s="187">
        <f t="shared" si="2"/>
        <v>0</v>
      </c>
    </row>
    <row r="338" spans="1:15" x14ac:dyDescent="0.25">
      <c r="A338" s="184" t="s">
        <v>916</v>
      </c>
      <c r="B338" s="182" t="s">
        <v>372</v>
      </c>
      <c r="C338" s="183"/>
      <c r="D338" s="183"/>
      <c r="E338" s="183"/>
      <c r="F338" s="183"/>
      <c r="G338" s="185" t="s">
        <v>917</v>
      </c>
      <c r="H338" s="186"/>
      <c r="I338" s="186"/>
      <c r="J338" s="186"/>
      <c r="K338" s="187">
        <v>6445.4</v>
      </c>
      <c r="L338" s="187">
        <v>0</v>
      </c>
      <c r="M338" s="187">
        <v>0</v>
      </c>
      <c r="N338" s="187">
        <v>6445.4</v>
      </c>
      <c r="O338" s="187">
        <f t="shared" si="2"/>
        <v>0</v>
      </c>
    </row>
    <row r="339" spans="1:15" x14ac:dyDescent="0.25">
      <c r="A339" s="184" t="s">
        <v>918</v>
      </c>
      <c r="B339" s="182" t="s">
        <v>372</v>
      </c>
      <c r="C339" s="183"/>
      <c r="D339" s="183"/>
      <c r="E339" s="183"/>
      <c r="F339" s="183"/>
      <c r="G339" s="185" t="s">
        <v>919</v>
      </c>
      <c r="H339" s="186"/>
      <c r="I339" s="186"/>
      <c r="J339" s="186"/>
      <c r="K339" s="187">
        <v>25280</v>
      </c>
      <c r="L339" s="187">
        <v>3160</v>
      </c>
      <c r="M339" s="187">
        <v>0</v>
      </c>
      <c r="N339" s="187">
        <v>28440</v>
      </c>
      <c r="O339" s="187">
        <f t="shared" si="2"/>
        <v>3160</v>
      </c>
    </row>
    <row r="340" spans="1:15" x14ac:dyDescent="0.25">
      <c r="A340" s="184" t="s">
        <v>920</v>
      </c>
      <c r="B340" s="182" t="s">
        <v>372</v>
      </c>
      <c r="C340" s="183"/>
      <c r="D340" s="183"/>
      <c r="E340" s="183"/>
      <c r="F340" s="183"/>
      <c r="G340" s="185" t="s">
        <v>921</v>
      </c>
      <c r="H340" s="186"/>
      <c r="I340" s="186"/>
      <c r="J340" s="186"/>
      <c r="K340" s="187">
        <v>782.98</v>
      </c>
      <c r="L340" s="187">
        <v>2885</v>
      </c>
      <c r="M340" s="187">
        <v>0</v>
      </c>
      <c r="N340" s="187">
        <v>3667.98</v>
      </c>
      <c r="O340" s="187">
        <f t="shared" si="2"/>
        <v>2885</v>
      </c>
    </row>
    <row r="341" spans="1:15" x14ac:dyDescent="0.25">
      <c r="A341" s="184" t="s">
        <v>922</v>
      </c>
      <c r="B341" s="182" t="s">
        <v>372</v>
      </c>
      <c r="C341" s="183"/>
      <c r="D341" s="183"/>
      <c r="E341" s="183"/>
      <c r="F341" s="183"/>
      <c r="G341" s="185" t="s">
        <v>923</v>
      </c>
      <c r="H341" s="186"/>
      <c r="I341" s="186"/>
      <c r="J341" s="186"/>
      <c r="K341" s="187">
        <v>21186</v>
      </c>
      <c r="L341" s="187">
        <v>2048.54</v>
      </c>
      <c r="M341" s="187">
        <v>0</v>
      </c>
      <c r="N341" s="187">
        <v>23234.54</v>
      </c>
      <c r="O341" s="187">
        <f t="shared" si="2"/>
        <v>2048.54</v>
      </c>
    </row>
    <row r="342" spans="1:15" x14ac:dyDescent="0.25">
      <c r="A342" s="184" t="s">
        <v>924</v>
      </c>
      <c r="B342" s="182" t="s">
        <v>372</v>
      </c>
      <c r="C342" s="183"/>
      <c r="D342" s="183"/>
      <c r="E342" s="183"/>
      <c r="F342" s="183"/>
      <c r="G342" s="185" t="s">
        <v>925</v>
      </c>
      <c r="H342" s="186"/>
      <c r="I342" s="186"/>
      <c r="J342" s="186"/>
      <c r="K342" s="187">
        <v>1070</v>
      </c>
      <c r="L342" s="187">
        <v>0</v>
      </c>
      <c r="M342" s="187">
        <v>0</v>
      </c>
      <c r="N342" s="187">
        <v>1070</v>
      </c>
      <c r="O342" s="187">
        <f t="shared" si="2"/>
        <v>0</v>
      </c>
    </row>
    <row r="343" spans="1:15" x14ac:dyDescent="0.25">
      <c r="A343" s="184" t="s">
        <v>926</v>
      </c>
      <c r="B343" s="182" t="s">
        <v>372</v>
      </c>
      <c r="C343" s="183"/>
      <c r="D343" s="183"/>
      <c r="E343" s="183"/>
      <c r="F343" s="183"/>
      <c r="G343" s="185" t="s">
        <v>927</v>
      </c>
      <c r="H343" s="186"/>
      <c r="I343" s="186"/>
      <c r="J343" s="186"/>
      <c r="K343" s="187">
        <v>28630.959999999999</v>
      </c>
      <c r="L343" s="187">
        <v>2609.4899999999998</v>
      </c>
      <c r="M343" s="187">
        <v>0</v>
      </c>
      <c r="N343" s="187">
        <v>31240.45</v>
      </c>
      <c r="O343" s="187">
        <f t="shared" si="2"/>
        <v>2609.4899999999998</v>
      </c>
    </row>
    <row r="344" spans="1:15" x14ac:dyDescent="0.25">
      <c r="A344" s="184" t="s">
        <v>930</v>
      </c>
      <c r="B344" s="182" t="s">
        <v>372</v>
      </c>
      <c r="C344" s="183"/>
      <c r="D344" s="183"/>
      <c r="E344" s="183"/>
      <c r="F344" s="183"/>
      <c r="G344" s="185" t="s">
        <v>931</v>
      </c>
      <c r="H344" s="186"/>
      <c r="I344" s="186"/>
      <c r="J344" s="186"/>
      <c r="K344" s="187">
        <v>23450</v>
      </c>
      <c r="L344" s="187">
        <v>4550</v>
      </c>
      <c r="M344" s="187">
        <v>0</v>
      </c>
      <c r="N344" s="187">
        <v>28000</v>
      </c>
      <c r="O344" s="187">
        <f t="shared" si="2"/>
        <v>4550</v>
      </c>
    </row>
    <row r="345" spans="1:15" x14ac:dyDescent="0.25">
      <c r="A345" s="184" t="s">
        <v>932</v>
      </c>
      <c r="B345" s="182" t="s">
        <v>372</v>
      </c>
      <c r="C345" s="183"/>
      <c r="D345" s="183"/>
      <c r="E345" s="183"/>
      <c r="F345" s="183"/>
      <c r="G345" s="185" t="s">
        <v>933</v>
      </c>
      <c r="H345" s="186"/>
      <c r="I345" s="186"/>
      <c r="J345" s="186"/>
      <c r="K345" s="187">
        <v>268.02</v>
      </c>
      <c r="L345" s="187">
        <v>0</v>
      </c>
      <c r="M345" s="187">
        <v>0</v>
      </c>
      <c r="N345" s="187">
        <v>268.02</v>
      </c>
      <c r="O345" s="187">
        <f t="shared" si="2"/>
        <v>0</v>
      </c>
    </row>
    <row r="346" spans="1:15" x14ac:dyDescent="0.25">
      <c r="A346" s="189" t="s">
        <v>372</v>
      </c>
      <c r="B346" s="182" t="s">
        <v>372</v>
      </c>
      <c r="C346" s="183"/>
      <c r="D346" s="183"/>
      <c r="E346" s="183"/>
      <c r="F346" s="183"/>
      <c r="G346" s="190" t="s">
        <v>372</v>
      </c>
      <c r="H346" s="191"/>
      <c r="I346" s="191"/>
      <c r="J346" s="191"/>
      <c r="K346" s="192"/>
      <c r="L346" s="192"/>
      <c r="M346" s="192"/>
      <c r="N346" s="192"/>
      <c r="O346" s="192"/>
    </row>
    <row r="347" spans="1:15" x14ac:dyDescent="0.25">
      <c r="A347" s="176" t="s">
        <v>934</v>
      </c>
      <c r="B347" s="182" t="s">
        <v>372</v>
      </c>
      <c r="C347" s="183"/>
      <c r="D347" s="183"/>
      <c r="E347" s="183"/>
      <c r="F347" s="177" t="s">
        <v>935</v>
      </c>
      <c r="G347" s="178"/>
      <c r="H347" s="178"/>
      <c r="I347" s="178"/>
      <c r="J347" s="178"/>
      <c r="K347" s="179">
        <v>40135.65</v>
      </c>
      <c r="L347" s="179">
        <v>2050</v>
      </c>
      <c r="M347" s="179">
        <v>0</v>
      </c>
      <c r="N347" s="179">
        <v>42185.65</v>
      </c>
      <c r="O347" s="179">
        <f t="shared" si="2"/>
        <v>2050</v>
      </c>
    </row>
    <row r="348" spans="1:15" x14ac:dyDescent="0.25">
      <c r="A348" s="184" t="s">
        <v>936</v>
      </c>
      <c r="B348" s="182" t="s">
        <v>372</v>
      </c>
      <c r="C348" s="183"/>
      <c r="D348" s="183"/>
      <c r="E348" s="183"/>
      <c r="F348" s="183"/>
      <c r="G348" s="185" t="s">
        <v>937</v>
      </c>
      <c r="H348" s="186"/>
      <c r="I348" s="186"/>
      <c r="J348" s="186"/>
      <c r="K348" s="187">
        <v>685</v>
      </c>
      <c r="L348" s="187">
        <v>0</v>
      </c>
      <c r="M348" s="187">
        <v>0</v>
      </c>
      <c r="N348" s="187">
        <v>685</v>
      </c>
      <c r="O348" s="187">
        <f t="shared" si="2"/>
        <v>0</v>
      </c>
    </row>
    <row r="349" spans="1:15" x14ac:dyDescent="0.25">
      <c r="A349" s="184" t="s">
        <v>938</v>
      </c>
      <c r="B349" s="182" t="s">
        <v>372</v>
      </c>
      <c r="C349" s="183"/>
      <c r="D349" s="183"/>
      <c r="E349" s="183"/>
      <c r="F349" s="183"/>
      <c r="G349" s="185" t="s">
        <v>939</v>
      </c>
      <c r="H349" s="186"/>
      <c r="I349" s="186"/>
      <c r="J349" s="186"/>
      <c r="K349" s="187">
        <v>39450.65</v>
      </c>
      <c r="L349" s="187">
        <v>2050</v>
      </c>
      <c r="M349" s="187">
        <v>0</v>
      </c>
      <c r="N349" s="187">
        <v>41500.65</v>
      </c>
      <c r="O349" s="187">
        <f t="shared" si="2"/>
        <v>2050</v>
      </c>
    </row>
    <row r="350" spans="1:15" x14ac:dyDescent="0.25">
      <c r="A350" s="189" t="s">
        <v>372</v>
      </c>
      <c r="B350" s="182" t="s">
        <v>372</v>
      </c>
      <c r="C350" s="183"/>
      <c r="D350" s="183"/>
      <c r="E350" s="183"/>
      <c r="F350" s="183"/>
      <c r="G350" s="190" t="s">
        <v>372</v>
      </c>
      <c r="H350" s="191"/>
      <c r="I350" s="191"/>
      <c r="J350" s="191"/>
      <c r="K350" s="192"/>
      <c r="L350" s="192"/>
      <c r="M350" s="192"/>
      <c r="N350" s="192"/>
      <c r="O350" s="192"/>
    </row>
    <row r="351" spans="1:15" x14ac:dyDescent="0.25">
      <c r="A351" s="176" t="s">
        <v>940</v>
      </c>
      <c r="B351" s="182" t="s">
        <v>372</v>
      </c>
      <c r="C351" s="183"/>
      <c r="D351" s="183"/>
      <c r="E351" s="183"/>
      <c r="F351" s="177" t="s">
        <v>941</v>
      </c>
      <c r="G351" s="178"/>
      <c r="H351" s="178"/>
      <c r="I351" s="178"/>
      <c r="J351" s="178"/>
      <c r="K351" s="179">
        <v>30199.68</v>
      </c>
      <c r="L351" s="179">
        <v>3709.63</v>
      </c>
      <c r="M351" s="179">
        <v>0</v>
      </c>
      <c r="N351" s="179">
        <v>33909.31</v>
      </c>
      <c r="O351" s="179">
        <f t="shared" si="2"/>
        <v>3709.63</v>
      </c>
    </row>
    <row r="352" spans="1:15" x14ac:dyDescent="0.25">
      <c r="A352" s="184" t="s">
        <v>942</v>
      </c>
      <c r="B352" s="182" t="s">
        <v>372</v>
      </c>
      <c r="C352" s="183"/>
      <c r="D352" s="183"/>
      <c r="E352" s="183"/>
      <c r="F352" s="183"/>
      <c r="G352" s="185" t="s">
        <v>943</v>
      </c>
      <c r="H352" s="186"/>
      <c r="I352" s="186"/>
      <c r="J352" s="186"/>
      <c r="K352" s="187">
        <v>30199.68</v>
      </c>
      <c r="L352" s="187">
        <v>3709.63</v>
      </c>
      <c r="M352" s="187">
        <v>0</v>
      </c>
      <c r="N352" s="187">
        <v>33909.31</v>
      </c>
      <c r="O352" s="187">
        <f t="shared" si="2"/>
        <v>3709.63</v>
      </c>
    </row>
    <row r="353" spans="1:15" x14ac:dyDescent="0.25">
      <c r="A353" s="189" t="s">
        <v>372</v>
      </c>
      <c r="B353" s="182" t="s">
        <v>372</v>
      </c>
      <c r="C353" s="183"/>
      <c r="D353" s="183"/>
      <c r="E353" s="183"/>
      <c r="F353" s="183"/>
      <c r="G353" s="190" t="s">
        <v>372</v>
      </c>
      <c r="H353" s="191"/>
      <c r="I353" s="191"/>
      <c r="J353" s="191"/>
      <c r="K353" s="192"/>
      <c r="L353" s="192"/>
      <c r="M353" s="192"/>
      <c r="N353" s="192"/>
      <c r="O353" s="192"/>
    </row>
    <row r="354" spans="1:15" x14ac:dyDescent="0.25">
      <c r="A354" s="176" t="s">
        <v>944</v>
      </c>
      <c r="B354" s="182" t="s">
        <v>372</v>
      </c>
      <c r="C354" s="183"/>
      <c r="D354" s="183"/>
      <c r="E354" s="183"/>
      <c r="F354" s="177" t="s">
        <v>899</v>
      </c>
      <c r="G354" s="178"/>
      <c r="H354" s="178"/>
      <c r="I354" s="178"/>
      <c r="J354" s="178"/>
      <c r="K354" s="179">
        <v>47480</v>
      </c>
      <c r="L354" s="179">
        <v>0</v>
      </c>
      <c r="M354" s="179">
        <v>0</v>
      </c>
      <c r="N354" s="179">
        <v>47480</v>
      </c>
      <c r="O354" s="179">
        <f t="shared" si="2"/>
        <v>0</v>
      </c>
    </row>
    <row r="355" spans="1:15" x14ac:dyDescent="0.25">
      <c r="A355" s="184" t="s">
        <v>945</v>
      </c>
      <c r="B355" s="182" t="s">
        <v>372</v>
      </c>
      <c r="C355" s="183"/>
      <c r="D355" s="183"/>
      <c r="E355" s="183"/>
      <c r="F355" s="183"/>
      <c r="G355" s="185" t="s">
        <v>946</v>
      </c>
      <c r="H355" s="186"/>
      <c r="I355" s="186"/>
      <c r="J355" s="186"/>
      <c r="K355" s="187">
        <v>46000</v>
      </c>
      <c r="L355" s="187">
        <v>0</v>
      </c>
      <c r="M355" s="187">
        <v>0</v>
      </c>
      <c r="N355" s="187">
        <v>46000</v>
      </c>
      <c r="O355" s="187">
        <f t="shared" si="2"/>
        <v>0</v>
      </c>
    </row>
    <row r="356" spans="1:15" x14ac:dyDescent="0.25">
      <c r="A356" s="184" t="s">
        <v>947</v>
      </c>
      <c r="B356" s="182" t="s">
        <v>372</v>
      </c>
      <c r="C356" s="183"/>
      <c r="D356" s="183"/>
      <c r="E356" s="183"/>
      <c r="F356" s="183"/>
      <c r="G356" s="185" t="s">
        <v>903</v>
      </c>
      <c r="H356" s="186"/>
      <c r="I356" s="186"/>
      <c r="J356" s="186"/>
      <c r="K356" s="187">
        <v>1480</v>
      </c>
      <c r="L356" s="187">
        <v>0</v>
      </c>
      <c r="M356" s="187">
        <v>0</v>
      </c>
      <c r="N356" s="187">
        <v>1480</v>
      </c>
      <c r="O356" s="187">
        <f t="shared" si="2"/>
        <v>0</v>
      </c>
    </row>
    <row r="357" spans="1:15" x14ac:dyDescent="0.25">
      <c r="A357" s="189" t="s">
        <v>372</v>
      </c>
      <c r="B357" s="182" t="s">
        <v>372</v>
      </c>
      <c r="C357" s="183"/>
      <c r="D357" s="183"/>
      <c r="E357" s="183"/>
      <c r="F357" s="183"/>
      <c r="G357" s="190" t="s">
        <v>372</v>
      </c>
      <c r="H357" s="191"/>
      <c r="I357" s="191"/>
      <c r="J357" s="191"/>
      <c r="K357" s="192"/>
      <c r="L357" s="192"/>
      <c r="M357" s="192"/>
      <c r="N357" s="192"/>
      <c r="O357" s="192"/>
    </row>
    <row r="358" spans="1:15" x14ac:dyDescent="0.25">
      <c r="A358" s="176" t="s">
        <v>948</v>
      </c>
      <c r="B358" s="181" t="s">
        <v>372</v>
      </c>
      <c r="C358" s="177" t="s">
        <v>949</v>
      </c>
      <c r="D358" s="178"/>
      <c r="E358" s="178"/>
      <c r="F358" s="178"/>
      <c r="G358" s="178"/>
      <c r="H358" s="178"/>
      <c r="I358" s="178"/>
      <c r="J358" s="178"/>
      <c r="K358" s="179">
        <v>48750</v>
      </c>
      <c r="L358" s="179">
        <v>0</v>
      </c>
      <c r="M358" s="179">
        <v>0</v>
      </c>
      <c r="N358" s="179">
        <v>48750</v>
      </c>
      <c r="O358" s="179">
        <f t="shared" si="2"/>
        <v>0</v>
      </c>
    </row>
    <row r="359" spans="1:15" x14ac:dyDescent="0.25">
      <c r="A359" s="176" t="s">
        <v>950</v>
      </c>
      <c r="B359" s="182" t="s">
        <v>372</v>
      </c>
      <c r="C359" s="183"/>
      <c r="D359" s="177" t="s">
        <v>949</v>
      </c>
      <c r="E359" s="178"/>
      <c r="F359" s="178"/>
      <c r="G359" s="178"/>
      <c r="H359" s="178"/>
      <c r="I359" s="178"/>
      <c r="J359" s="178"/>
      <c r="K359" s="179">
        <v>48750</v>
      </c>
      <c r="L359" s="179">
        <v>0</v>
      </c>
      <c r="M359" s="179">
        <v>0</v>
      </c>
      <c r="N359" s="179">
        <v>48750</v>
      </c>
      <c r="O359" s="179">
        <f t="shared" si="2"/>
        <v>0</v>
      </c>
    </row>
    <row r="360" spans="1:15" x14ac:dyDescent="0.25">
      <c r="A360" s="176" t="s">
        <v>951</v>
      </c>
      <c r="B360" s="182" t="s">
        <v>372</v>
      </c>
      <c r="C360" s="183"/>
      <c r="D360" s="183"/>
      <c r="E360" s="177" t="s">
        <v>949</v>
      </c>
      <c r="F360" s="178"/>
      <c r="G360" s="178"/>
      <c r="H360" s="178"/>
      <c r="I360" s="178"/>
      <c r="J360" s="178"/>
      <c r="K360" s="179">
        <v>48750</v>
      </c>
      <c r="L360" s="179">
        <v>0</v>
      </c>
      <c r="M360" s="179">
        <v>0</v>
      </c>
      <c r="N360" s="179">
        <v>48750</v>
      </c>
      <c r="O360" s="179">
        <f t="shared" si="2"/>
        <v>0</v>
      </c>
    </row>
    <row r="361" spans="1:15" x14ac:dyDescent="0.25">
      <c r="A361" s="176" t="s">
        <v>952</v>
      </c>
      <c r="B361" s="182" t="s">
        <v>372</v>
      </c>
      <c r="C361" s="183"/>
      <c r="D361" s="183"/>
      <c r="E361" s="183"/>
      <c r="F361" s="177" t="s">
        <v>953</v>
      </c>
      <c r="G361" s="178"/>
      <c r="H361" s="178"/>
      <c r="I361" s="178"/>
      <c r="J361" s="178"/>
      <c r="K361" s="179">
        <v>48750</v>
      </c>
      <c r="L361" s="179">
        <v>0</v>
      </c>
      <c r="M361" s="179">
        <v>0</v>
      </c>
      <c r="N361" s="179">
        <v>48750</v>
      </c>
      <c r="O361" s="179">
        <f t="shared" si="2"/>
        <v>0</v>
      </c>
    </row>
    <row r="362" spans="1:15" x14ac:dyDescent="0.25">
      <c r="A362" s="184" t="s">
        <v>954</v>
      </c>
      <c r="B362" s="182" t="s">
        <v>372</v>
      </c>
      <c r="C362" s="183"/>
      <c r="D362" s="183"/>
      <c r="E362" s="183"/>
      <c r="F362" s="183"/>
      <c r="G362" s="185" t="s">
        <v>955</v>
      </c>
      <c r="H362" s="186"/>
      <c r="I362" s="186"/>
      <c r="J362" s="186"/>
      <c r="K362" s="187">
        <v>48750</v>
      </c>
      <c r="L362" s="187">
        <v>0</v>
      </c>
      <c r="M362" s="187">
        <v>0</v>
      </c>
      <c r="N362" s="187">
        <v>48750</v>
      </c>
      <c r="O362" s="187">
        <f t="shared" si="2"/>
        <v>0</v>
      </c>
    </row>
    <row r="363" spans="1:15" x14ac:dyDescent="0.25">
      <c r="A363" s="189" t="s">
        <v>372</v>
      </c>
      <c r="B363" s="182" t="s">
        <v>372</v>
      </c>
      <c r="C363" s="183"/>
      <c r="D363" s="183"/>
      <c r="E363" s="183"/>
      <c r="F363" s="183"/>
      <c r="G363" s="190" t="s">
        <v>372</v>
      </c>
      <c r="H363" s="191"/>
      <c r="I363" s="191"/>
      <c r="J363" s="191"/>
      <c r="K363" s="192"/>
      <c r="L363" s="192"/>
      <c r="M363" s="192"/>
      <c r="N363" s="192"/>
      <c r="O363" s="192"/>
    </row>
    <row r="364" spans="1:15" x14ac:dyDescent="0.25">
      <c r="A364" s="176" t="s">
        <v>956</v>
      </c>
      <c r="B364" s="181" t="s">
        <v>372</v>
      </c>
      <c r="C364" s="177" t="s">
        <v>957</v>
      </c>
      <c r="D364" s="178"/>
      <c r="E364" s="178"/>
      <c r="F364" s="178"/>
      <c r="G364" s="178"/>
      <c r="H364" s="178"/>
      <c r="I364" s="178"/>
      <c r="J364" s="178"/>
      <c r="K364" s="179">
        <v>223507.47</v>
      </c>
      <c r="L364" s="179">
        <v>23698.84</v>
      </c>
      <c r="M364" s="179">
        <v>0</v>
      </c>
      <c r="N364" s="179">
        <v>247206.31</v>
      </c>
      <c r="O364" s="179">
        <f t="shared" si="2"/>
        <v>23698.84</v>
      </c>
    </row>
    <row r="365" spans="1:15" x14ac:dyDescent="0.25">
      <c r="A365" s="176" t="s">
        <v>958</v>
      </c>
      <c r="B365" s="182" t="s">
        <v>372</v>
      </c>
      <c r="C365" s="183"/>
      <c r="D365" s="177" t="s">
        <v>957</v>
      </c>
      <c r="E365" s="178"/>
      <c r="F365" s="178"/>
      <c r="G365" s="178"/>
      <c r="H365" s="178"/>
      <c r="I365" s="178"/>
      <c r="J365" s="178"/>
      <c r="K365" s="179">
        <v>223507.47</v>
      </c>
      <c r="L365" s="179">
        <v>23698.84</v>
      </c>
      <c r="M365" s="179">
        <v>0</v>
      </c>
      <c r="N365" s="179">
        <v>247206.31</v>
      </c>
      <c r="O365" s="179">
        <f t="shared" si="2"/>
        <v>23698.84</v>
      </c>
    </row>
    <row r="366" spans="1:15" x14ac:dyDescent="0.25">
      <c r="A366" s="176" t="s">
        <v>959</v>
      </c>
      <c r="B366" s="182" t="s">
        <v>372</v>
      </c>
      <c r="C366" s="183"/>
      <c r="D366" s="183"/>
      <c r="E366" s="177" t="s">
        <v>957</v>
      </c>
      <c r="F366" s="178"/>
      <c r="G366" s="178"/>
      <c r="H366" s="178"/>
      <c r="I366" s="178"/>
      <c r="J366" s="178"/>
      <c r="K366" s="179">
        <v>223507.47</v>
      </c>
      <c r="L366" s="179">
        <v>23698.84</v>
      </c>
      <c r="M366" s="179">
        <v>0</v>
      </c>
      <c r="N366" s="179">
        <v>247206.31</v>
      </c>
      <c r="O366" s="179">
        <f t="shared" si="2"/>
        <v>23698.84</v>
      </c>
    </row>
    <row r="367" spans="1:15" x14ac:dyDescent="0.25">
      <c r="A367" s="176" t="s">
        <v>960</v>
      </c>
      <c r="B367" s="182" t="s">
        <v>372</v>
      </c>
      <c r="C367" s="183"/>
      <c r="D367" s="183"/>
      <c r="E367" s="183"/>
      <c r="F367" s="177" t="s">
        <v>953</v>
      </c>
      <c r="G367" s="178"/>
      <c r="H367" s="178"/>
      <c r="I367" s="178"/>
      <c r="J367" s="178"/>
      <c r="K367" s="179">
        <v>24022.95</v>
      </c>
      <c r="L367" s="179">
        <v>2120</v>
      </c>
      <c r="M367" s="179">
        <v>0</v>
      </c>
      <c r="N367" s="179">
        <v>26142.95</v>
      </c>
      <c r="O367" s="179">
        <f t="shared" si="2"/>
        <v>2120</v>
      </c>
    </row>
    <row r="368" spans="1:15" x14ac:dyDescent="0.25">
      <c r="A368" s="184" t="s">
        <v>961</v>
      </c>
      <c r="B368" s="182" t="s">
        <v>372</v>
      </c>
      <c r="C368" s="183"/>
      <c r="D368" s="183"/>
      <c r="E368" s="183"/>
      <c r="F368" s="183"/>
      <c r="G368" s="185" t="s">
        <v>897</v>
      </c>
      <c r="H368" s="186"/>
      <c r="I368" s="186"/>
      <c r="J368" s="186"/>
      <c r="K368" s="187">
        <v>982.94</v>
      </c>
      <c r="L368" s="187">
        <v>0</v>
      </c>
      <c r="M368" s="187">
        <v>0</v>
      </c>
      <c r="N368" s="187">
        <v>982.94</v>
      </c>
      <c r="O368" s="187">
        <f t="shared" si="2"/>
        <v>0</v>
      </c>
    </row>
    <row r="369" spans="1:15" x14ac:dyDescent="0.25">
      <c r="A369" s="184" t="s">
        <v>962</v>
      </c>
      <c r="B369" s="182" t="s">
        <v>372</v>
      </c>
      <c r="C369" s="183"/>
      <c r="D369" s="183"/>
      <c r="E369" s="183"/>
      <c r="F369" s="183"/>
      <c r="G369" s="185" t="s">
        <v>963</v>
      </c>
      <c r="H369" s="186"/>
      <c r="I369" s="186"/>
      <c r="J369" s="186"/>
      <c r="K369" s="187">
        <v>23040.01</v>
      </c>
      <c r="L369" s="187">
        <v>2120</v>
      </c>
      <c r="M369" s="187">
        <v>0</v>
      </c>
      <c r="N369" s="187">
        <v>25160.01</v>
      </c>
      <c r="O369" s="187">
        <f t="shared" si="2"/>
        <v>2120</v>
      </c>
    </row>
    <row r="370" spans="1:15" x14ac:dyDescent="0.25">
      <c r="A370" s="189" t="s">
        <v>372</v>
      </c>
      <c r="B370" s="182" t="s">
        <v>372</v>
      </c>
      <c r="C370" s="183"/>
      <c r="D370" s="183"/>
      <c r="E370" s="183"/>
      <c r="F370" s="183"/>
      <c r="G370" s="190" t="s">
        <v>372</v>
      </c>
      <c r="H370" s="191"/>
      <c r="I370" s="191"/>
      <c r="J370" s="191"/>
      <c r="K370" s="192"/>
      <c r="L370" s="192"/>
      <c r="M370" s="192"/>
      <c r="N370" s="192"/>
      <c r="O370" s="192"/>
    </row>
    <row r="371" spans="1:15" x14ac:dyDescent="0.25">
      <c r="A371" s="176" t="s">
        <v>964</v>
      </c>
      <c r="B371" s="182" t="s">
        <v>372</v>
      </c>
      <c r="C371" s="183"/>
      <c r="D371" s="183"/>
      <c r="E371" s="183"/>
      <c r="F371" s="177" t="s">
        <v>965</v>
      </c>
      <c r="G371" s="178"/>
      <c r="H371" s="178"/>
      <c r="I371" s="178"/>
      <c r="J371" s="178"/>
      <c r="K371" s="179">
        <v>199484.52</v>
      </c>
      <c r="L371" s="179">
        <v>21578.84</v>
      </c>
      <c r="M371" s="179">
        <v>0</v>
      </c>
      <c r="N371" s="179">
        <v>221063.36</v>
      </c>
      <c r="O371" s="179">
        <f t="shared" si="2"/>
        <v>21578.84</v>
      </c>
    </row>
    <row r="372" spans="1:15" x14ac:dyDescent="0.25">
      <c r="A372" s="184" t="s">
        <v>966</v>
      </c>
      <c r="B372" s="182" t="s">
        <v>372</v>
      </c>
      <c r="C372" s="183"/>
      <c r="D372" s="183"/>
      <c r="E372" s="183"/>
      <c r="F372" s="183"/>
      <c r="G372" s="185" t="s">
        <v>967</v>
      </c>
      <c r="H372" s="186"/>
      <c r="I372" s="186"/>
      <c r="J372" s="186"/>
      <c r="K372" s="187">
        <v>189305.53</v>
      </c>
      <c r="L372" s="187">
        <v>21346.05</v>
      </c>
      <c r="M372" s="187">
        <v>0</v>
      </c>
      <c r="N372" s="187">
        <v>210651.58</v>
      </c>
      <c r="O372" s="187">
        <f t="shared" si="2"/>
        <v>21346.05</v>
      </c>
    </row>
    <row r="373" spans="1:15" x14ac:dyDescent="0.25">
      <c r="A373" s="184" t="s">
        <v>968</v>
      </c>
      <c r="B373" s="182" t="s">
        <v>372</v>
      </c>
      <c r="C373" s="183"/>
      <c r="D373" s="183"/>
      <c r="E373" s="183"/>
      <c r="F373" s="183"/>
      <c r="G373" s="185" t="s">
        <v>969</v>
      </c>
      <c r="H373" s="186"/>
      <c r="I373" s="186"/>
      <c r="J373" s="186"/>
      <c r="K373" s="187">
        <v>10178.99</v>
      </c>
      <c r="L373" s="187">
        <v>232.79</v>
      </c>
      <c r="M373" s="187">
        <v>0</v>
      </c>
      <c r="N373" s="187">
        <v>10411.780000000001</v>
      </c>
      <c r="O373" s="187">
        <f t="shared" si="2"/>
        <v>232.79</v>
      </c>
    </row>
    <row r="374" spans="1:15" x14ac:dyDescent="0.25">
      <c r="A374" s="189" t="s">
        <v>372</v>
      </c>
      <c r="B374" s="182" t="s">
        <v>372</v>
      </c>
      <c r="C374" s="183"/>
      <c r="D374" s="183"/>
      <c r="E374" s="183"/>
      <c r="F374" s="183"/>
      <c r="G374" s="190" t="s">
        <v>372</v>
      </c>
      <c r="H374" s="191"/>
      <c r="I374" s="191"/>
      <c r="J374" s="191"/>
      <c r="K374" s="192"/>
      <c r="L374" s="192"/>
      <c r="M374" s="192"/>
      <c r="N374" s="192"/>
      <c r="O374" s="192"/>
    </row>
    <row r="375" spans="1:15" x14ac:dyDescent="0.25">
      <c r="A375" s="176" t="s">
        <v>970</v>
      </c>
      <c r="B375" s="181" t="s">
        <v>372</v>
      </c>
      <c r="C375" s="177" t="s">
        <v>971</v>
      </c>
      <c r="D375" s="178"/>
      <c r="E375" s="178"/>
      <c r="F375" s="178"/>
      <c r="G375" s="178"/>
      <c r="H375" s="178"/>
      <c r="I375" s="178"/>
      <c r="J375" s="178"/>
      <c r="K375" s="179">
        <v>480</v>
      </c>
      <c r="L375" s="179">
        <v>0</v>
      </c>
      <c r="M375" s="179">
        <v>0</v>
      </c>
      <c r="N375" s="179">
        <v>480</v>
      </c>
      <c r="O375" s="179">
        <f t="shared" si="2"/>
        <v>0</v>
      </c>
    </row>
    <row r="376" spans="1:15" x14ac:dyDescent="0.25">
      <c r="A376" s="176" t="s">
        <v>972</v>
      </c>
      <c r="B376" s="182" t="s">
        <v>372</v>
      </c>
      <c r="C376" s="183"/>
      <c r="D376" s="177" t="s">
        <v>973</v>
      </c>
      <c r="E376" s="178"/>
      <c r="F376" s="178"/>
      <c r="G376" s="178"/>
      <c r="H376" s="178"/>
      <c r="I376" s="178"/>
      <c r="J376" s="178"/>
      <c r="K376" s="179">
        <v>480</v>
      </c>
      <c r="L376" s="179">
        <v>0</v>
      </c>
      <c r="M376" s="179">
        <v>0</v>
      </c>
      <c r="N376" s="179">
        <v>480</v>
      </c>
      <c r="O376" s="179">
        <f t="shared" si="2"/>
        <v>0</v>
      </c>
    </row>
    <row r="377" spans="1:15" x14ac:dyDescent="0.25">
      <c r="A377" s="176" t="s">
        <v>974</v>
      </c>
      <c r="B377" s="182" t="s">
        <v>372</v>
      </c>
      <c r="C377" s="183"/>
      <c r="D377" s="183"/>
      <c r="E377" s="177" t="s">
        <v>973</v>
      </c>
      <c r="F377" s="178"/>
      <c r="G377" s="178"/>
      <c r="H377" s="178"/>
      <c r="I377" s="178"/>
      <c r="J377" s="178"/>
      <c r="K377" s="179">
        <v>480</v>
      </c>
      <c r="L377" s="179">
        <v>0</v>
      </c>
      <c r="M377" s="179">
        <v>0</v>
      </c>
      <c r="N377" s="179">
        <v>480</v>
      </c>
      <c r="O377" s="179">
        <f t="shared" si="2"/>
        <v>0</v>
      </c>
    </row>
    <row r="378" spans="1:15" x14ac:dyDescent="0.25">
      <c r="A378" s="176" t="s">
        <v>975</v>
      </c>
      <c r="B378" s="182" t="s">
        <v>372</v>
      </c>
      <c r="C378" s="183"/>
      <c r="D378" s="183"/>
      <c r="E378" s="183"/>
      <c r="F378" s="177" t="s">
        <v>976</v>
      </c>
      <c r="G378" s="178"/>
      <c r="H378" s="178"/>
      <c r="I378" s="178"/>
      <c r="J378" s="178"/>
      <c r="K378" s="179">
        <v>480</v>
      </c>
      <c r="L378" s="179">
        <v>0</v>
      </c>
      <c r="M378" s="179">
        <v>0</v>
      </c>
      <c r="N378" s="179">
        <v>480</v>
      </c>
      <c r="O378" s="179">
        <f t="shared" si="2"/>
        <v>0</v>
      </c>
    </row>
    <row r="379" spans="1:15" x14ac:dyDescent="0.25">
      <c r="A379" s="184" t="s">
        <v>977</v>
      </c>
      <c r="B379" s="182" t="s">
        <v>372</v>
      </c>
      <c r="C379" s="183"/>
      <c r="D379" s="183"/>
      <c r="E379" s="183"/>
      <c r="F379" s="183"/>
      <c r="G379" s="185" t="s">
        <v>978</v>
      </c>
      <c r="H379" s="186"/>
      <c r="I379" s="186"/>
      <c r="J379" s="186"/>
      <c r="K379" s="187">
        <v>480</v>
      </c>
      <c r="L379" s="187">
        <v>0</v>
      </c>
      <c r="M379" s="187">
        <v>0</v>
      </c>
      <c r="N379" s="187">
        <v>480</v>
      </c>
      <c r="O379" s="187">
        <f t="shared" si="2"/>
        <v>0</v>
      </c>
    </row>
    <row r="380" spans="1:15" x14ac:dyDescent="0.25">
      <c r="A380" s="189" t="s">
        <v>372</v>
      </c>
      <c r="B380" s="182" t="s">
        <v>372</v>
      </c>
      <c r="C380" s="183"/>
      <c r="D380" s="183"/>
      <c r="E380" s="183"/>
      <c r="F380" s="183"/>
      <c r="G380" s="190" t="s">
        <v>372</v>
      </c>
      <c r="H380" s="191"/>
      <c r="I380" s="191"/>
      <c r="J380" s="191"/>
      <c r="K380" s="192"/>
      <c r="L380" s="192"/>
      <c r="M380" s="192"/>
      <c r="N380" s="192"/>
      <c r="O380" s="192"/>
    </row>
    <row r="381" spans="1:15" x14ac:dyDescent="0.25">
      <c r="A381" s="176" t="s">
        <v>979</v>
      </c>
      <c r="B381" s="181" t="s">
        <v>372</v>
      </c>
      <c r="C381" s="177" t="s">
        <v>980</v>
      </c>
      <c r="D381" s="178"/>
      <c r="E381" s="178"/>
      <c r="F381" s="178"/>
      <c r="G381" s="178"/>
      <c r="H381" s="178"/>
      <c r="I381" s="178"/>
      <c r="J381" s="178"/>
      <c r="K381" s="179">
        <v>30702</v>
      </c>
      <c r="L381" s="179">
        <v>2019</v>
      </c>
      <c r="M381" s="179">
        <v>0</v>
      </c>
      <c r="N381" s="179">
        <v>32721</v>
      </c>
      <c r="O381" s="179">
        <f t="shared" si="2"/>
        <v>2019</v>
      </c>
    </row>
    <row r="382" spans="1:15" x14ac:dyDescent="0.25">
      <c r="A382" s="176" t="s">
        <v>981</v>
      </c>
      <c r="B382" s="182" t="s">
        <v>372</v>
      </c>
      <c r="C382" s="183"/>
      <c r="D382" s="177" t="s">
        <v>980</v>
      </c>
      <c r="E382" s="178"/>
      <c r="F382" s="178"/>
      <c r="G382" s="178"/>
      <c r="H382" s="178"/>
      <c r="I382" s="178"/>
      <c r="J382" s="178"/>
      <c r="K382" s="179">
        <v>30702</v>
      </c>
      <c r="L382" s="179">
        <v>2019</v>
      </c>
      <c r="M382" s="179">
        <v>0</v>
      </c>
      <c r="N382" s="179">
        <v>32721</v>
      </c>
      <c r="O382" s="179">
        <f t="shared" si="2"/>
        <v>2019</v>
      </c>
    </row>
    <row r="383" spans="1:15" x14ac:dyDescent="0.25">
      <c r="A383" s="176" t="s">
        <v>982</v>
      </c>
      <c r="B383" s="182" t="s">
        <v>372</v>
      </c>
      <c r="C383" s="183"/>
      <c r="D383" s="183"/>
      <c r="E383" s="177" t="s">
        <v>980</v>
      </c>
      <c r="F383" s="178"/>
      <c r="G383" s="178"/>
      <c r="H383" s="178"/>
      <c r="I383" s="178"/>
      <c r="J383" s="178"/>
      <c r="K383" s="179">
        <v>30702</v>
      </c>
      <c r="L383" s="179">
        <v>2019</v>
      </c>
      <c r="M383" s="179">
        <v>0</v>
      </c>
      <c r="N383" s="179">
        <v>32721</v>
      </c>
      <c r="O383" s="179">
        <f t="shared" si="2"/>
        <v>2019</v>
      </c>
    </row>
    <row r="384" spans="1:15" x14ac:dyDescent="0.25">
      <c r="A384" s="176" t="s">
        <v>983</v>
      </c>
      <c r="B384" s="182" t="s">
        <v>372</v>
      </c>
      <c r="C384" s="183"/>
      <c r="D384" s="183"/>
      <c r="E384" s="183"/>
      <c r="F384" s="177" t="s">
        <v>984</v>
      </c>
      <c r="G384" s="178"/>
      <c r="H384" s="178"/>
      <c r="I384" s="178"/>
      <c r="J384" s="178"/>
      <c r="K384" s="179">
        <v>15032</v>
      </c>
      <c r="L384" s="179">
        <v>2019</v>
      </c>
      <c r="M384" s="179">
        <v>0</v>
      </c>
      <c r="N384" s="179">
        <v>17051</v>
      </c>
      <c r="O384" s="179">
        <f t="shared" si="2"/>
        <v>2019</v>
      </c>
    </row>
    <row r="385" spans="1:15" x14ac:dyDescent="0.25">
      <c r="A385" s="184" t="s">
        <v>985</v>
      </c>
      <c r="B385" s="182" t="s">
        <v>372</v>
      </c>
      <c r="C385" s="183"/>
      <c r="D385" s="183"/>
      <c r="E385" s="183"/>
      <c r="F385" s="183"/>
      <c r="G385" s="185" t="s">
        <v>986</v>
      </c>
      <c r="H385" s="186"/>
      <c r="I385" s="186"/>
      <c r="J385" s="186"/>
      <c r="K385" s="187">
        <v>15032</v>
      </c>
      <c r="L385" s="187">
        <v>2019</v>
      </c>
      <c r="M385" s="187">
        <v>0</v>
      </c>
      <c r="N385" s="187">
        <v>17051</v>
      </c>
      <c r="O385" s="187">
        <f t="shared" si="2"/>
        <v>2019</v>
      </c>
    </row>
    <row r="386" spans="1:15" x14ac:dyDescent="0.25">
      <c r="A386" s="189" t="s">
        <v>372</v>
      </c>
      <c r="B386" s="182" t="s">
        <v>372</v>
      </c>
      <c r="C386" s="183"/>
      <c r="D386" s="183"/>
      <c r="E386" s="183"/>
      <c r="F386" s="183"/>
      <c r="G386" s="190" t="s">
        <v>372</v>
      </c>
      <c r="H386" s="191"/>
      <c r="I386" s="191"/>
      <c r="J386" s="191"/>
      <c r="K386" s="192"/>
      <c r="L386" s="192"/>
      <c r="M386" s="192"/>
      <c r="N386" s="192"/>
      <c r="O386" s="192"/>
    </row>
    <row r="387" spans="1:15" x14ac:dyDescent="0.25">
      <c r="A387" s="176" t="s">
        <v>987</v>
      </c>
      <c r="B387" s="182" t="s">
        <v>372</v>
      </c>
      <c r="C387" s="183"/>
      <c r="D387" s="183"/>
      <c r="E387" s="183"/>
      <c r="F387" s="177" t="s">
        <v>988</v>
      </c>
      <c r="G387" s="178"/>
      <c r="H387" s="178"/>
      <c r="I387" s="178"/>
      <c r="J387" s="178"/>
      <c r="K387" s="179">
        <v>170</v>
      </c>
      <c r="L387" s="179">
        <v>0</v>
      </c>
      <c r="M387" s="179">
        <v>0</v>
      </c>
      <c r="N387" s="179">
        <v>170</v>
      </c>
      <c r="O387" s="179">
        <f t="shared" si="2"/>
        <v>0</v>
      </c>
    </row>
    <row r="388" spans="1:15" x14ac:dyDescent="0.25">
      <c r="A388" s="184" t="s">
        <v>989</v>
      </c>
      <c r="B388" s="182" t="s">
        <v>372</v>
      </c>
      <c r="C388" s="183"/>
      <c r="D388" s="183"/>
      <c r="E388" s="183"/>
      <c r="F388" s="183"/>
      <c r="G388" s="185" t="s">
        <v>990</v>
      </c>
      <c r="H388" s="186"/>
      <c r="I388" s="186"/>
      <c r="J388" s="186"/>
      <c r="K388" s="187">
        <v>170</v>
      </c>
      <c r="L388" s="187">
        <v>0</v>
      </c>
      <c r="M388" s="187">
        <v>0</v>
      </c>
      <c r="N388" s="187">
        <v>170</v>
      </c>
      <c r="O388" s="187">
        <f t="shared" si="2"/>
        <v>0</v>
      </c>
    </row>
    <row r="389" spans="1:15" x14ac:dyDescent="0.25">
      <c r="A389" s="189" t="s">
        <v>372</v>
      </c>
      <c r="B389" s="182" t="s">
        <v>372</v>
      </c>
      <c r="C389" s="183"/>
      <c r="D389" s="183"/>
      <c r="E389" s="183"/>
      <c r="F389" s="183"/>
      <c r="G389" s="190" t="s">
        <v>372</v>
      </c>
      <c r="H389" s="191"/>
      <c r="I389" s="191"/>
      <c r="J389" s="191"/>
      <c r="K389" s="192"/>
      <c r="L389" s="192"/>
      <c r="M389" s="192"/>
      <c r="N389" s="192"/>
      <c r="O389" s="192"/>
    </row>
    <row r="390" spans="1:15" x14ac:dyDescent="0.25">
      <c r="A390" s="176" t="s">
        <v>991</v>
      </c>
      <c r="B390" s="182" t="s">
        <v>372</v>
      </c>
      <c r="C390" s="183"/>
      <c r="D390" s="183"/>
      <c r="E390" s="183"/>
      <c r="F390" s="177" t="s">
        <v>992</v>
      </c>
      <c r="G390" s="178"/>
      <c r="H390" s="178"/>
      <c r="I390" s="178"/>
      <c r="J390" s="178"/>
      <c r="K390" s="179">
        <v>15500</v>
      </c>
      <c r="L390" s="179">
        <v>0</v>
      </c>
      <c r="M390" s="179">
        <v>0</v>
      </c>
      <c r="N390" s="179">
        <v>15500</v>
      </c>
      <c r="O390" s="179">
        <f t="shared" si="2"/>
        <v>0</v>
      </c>
    </row>
    <row r="391" spans="1:15" x14ac:dyDescent="0.25">
      <c r="A391" s="184" t="s">
        <v>993</v>
      </c>
      <c r="B391" s="182" t="s">
        <v>372</v>
      </c>
      <c r="C391" s="183"/>
      <c r="D391" s="183"/>
      <c r="E391" s="183"/>
      <c r="F391" s="183"/>
      <c r="G391" s="185" t="s">
        <v>994</v>
      </c>
      <c r="H391" s="186"/>
      <c r="I391" s="186"/>
      <c r="J391" s="186"/>
      <c r="K391" s="187">
        <v>15500</v>
      </c>
      <c r="L391" s="187">
        <v>0</v>
      </c>
      <c r="M391" s="187">
        <v>0</v>
      </c>
      <c r="N391" s="187">
        <v>15500</v>
      </c>
      <c r="O391" s="187">
        <f t="shared" si="2"/>
        <v>0</v>
      </c>
    </row>
    <row r="392" spans="1:15" x14ac:dyDescent="0.25">
      <c r="A392" s="189" t="s">
        <v>372</v>
      </c>
      <c r="B392" s="182" t="s">
        <v>372</v>
      </c>
      <c r="C392" s="183"/>
      <c r="D392" s="183"/>
      <c r="E392" s="183"/>
      <c r="F392" s="183"/>
      <c r="G392" s="190" t="s">
        <v>372</v>
      </c>
      <c r="H392" s="191"/>
      <c r="I392" s="191"/>
      <c r="J392" s="191"/>
      <c r="K392" s="192"/>
      <c r="L392" s="192"/>
      <c r="M392" s="192"/>
      <c r="N392" s="192"/>
      <c r="O392" s="192"/>
    </row>
    <row r="393" spans="1:15" x14ac:dyDescent="0.25">
      <c r="A393" s="176" t="s">
        <v>995</v>
      </c>
      <c r="B393" s="181" t="s">
        <v>372</v>
      </c>
      <c r="C393" s="177" t="s">
        <v>996</v>
      </c>
      <c r="D393" s="178"/>
      <c r="E393" s="178"/>
      <c r="F393" s="178"/>
      <c r="G393" s="178"/>
      <c r="H393" s="178"/>
      <c r="I393" s="178"/>
      <c r="J393" s="178"/>
      <c r="K393" s="179">
        <v>4820</v>
      </c>
      <c r="L393" s="179">
        <v>4800</v>
      </c>
      <c r="M393" s="179">
        <v>0</v>
      </c>
      <c r="N393" s="179">
        <v>9620</v>
      </c>
      <c r="O393" s="179">
        <f t="shared" si="2"/>
        <v>4800</v>
      </c>
    </row>
    <row r="394" spans="1:15" x14ac:dyDescent="0.25">
      <c r="A394" s="176" t="s">
        <v>997</v>
      </c>
      <c r="B394" s="182" t="s">
        <v>372</v>
      </c>
      <c r="C394" s="183"/>
      <c r="D394" s="177" t="s">
        <v>996</v>
      </c>
      <c r="E394" s="178"/>
      <c r="F394" s="178"/>
      <c r="G394" s="178"/>
      <c r="H394" s="178"/>
      <c r="I394" s="178"/>
      <c r="J394" s="178"/>
      <c r="K394" s="179">
        <v>4820</v>
      </c>
      <c r="L394" s="179">
        <v>4800</v>
      </c>
      <c r="M394" s="179">
        <v>0</v>
      </c>
      <c r="N394" s="179">
        <v>9620</v>
      </c>
      <c r="O394" s="179">
        <f t="shared" si="2"/>
        <v>4800</v>
      </c>
    </row>
    <row r="395" spans="1:15" x14ac:dyDescent="0.25">
      <c r="A395" s="176" t="s">
        <v>998</v>
      </c>
      <c r="B395" s="182" t="s">
        <v>372</v>
      </c>
      <c r="C395" s="183"/>
      <c r="D395" s="183"/>
      <c r="E395" s="177" t="s">
        <v>996</v>
      </c>
      <c r="F395" s="178"/>
      <c r="G395" s="178"/>
      <c r="H395" s="178"/>
      <c r="I395" s="178"/>
      <c r="J395" s="178"/>
      <c r="K395" s="179">
        <v>4820</v>
      </c>
      <c r="L395" s="179">
        <v>4800</v>
      </c>
      <c r="M395" s="179">
        <v>0</v>
      </c>
      <c r="N395" s="179">
        <v>9620</v>
      </c>
      <c r="O395" s="179">
        <f t="shared" ref="O395:O427" si="3">L395-M395</f>
        <v>4800</v>
      </c>
    </row>
    <row r="396" spans="1:15" x14ac:dyDescent="0.25">
      <c r="A396" s="176" t="s">
        <v>999</v>
      </c>
      <c r="B396" s="182" t="s">
        <v>372</v>
      </c>
      <c r="C396" s="183"/>
      <c r="D396" s="183"/>
      <c r="E396" s="183"/>
      <c r="F396" s="177" t="s">
        <v>1000</v>
      </c>
      <c r="G396" s="178"/>
      <c r="H396" s="178"/>
      <c r="I396" s="178"/>
      <c r="J396" s="178"/>
      <c r="K396" s="179">
        <v>0</v>
      </c>
      <c r="L396" s="179">
        <v>4800</v>
      </c>
      <c r="M396" s="179">
        <v>0</v>
      </c>
      <c r="N396" s="179">
        <v>4800</v>
      </c>
      <c r="O396" s="179">
        <f t="shared" si="3"/>
        <v>4800</v>
      </c>
    </row>
    <row r="397" spans="1:15" x14ac:dyDescent="0.25">
      <c r="A397" s="184" t="s">
        <v>1001</v>
      </c>
      <c r="B397" s="182" t="s">
        <v>372</v>
      </c>
      <c r="C397" s="183"/>
      <c r="D397" s="183"/>
      <c r="E397" s="183"/>
      <c r="F397" s="183"/>
      <c r="G397" s="185" t="s">
        <v>1000</v>
      </c>
      <c r="H397" s="186"/>
      <c r="I397" s="186"/>
      <c r="J397" s="186"/>
      <c r="K397" s="187">
        <v>0</v>
      </c>
      <c r="L397" s="187">
        <v>4800</v>
      </c>
      <c r="M397" s="187">
        <v>0</v>
      </c>
      <c r="N397" s="187">
        <v>4800</v>
      </c>
      <c r="O397" s="187">
        <f t="shared" si="3"/>
        <v>4800</v>
      </c>
    </row>
    <row r="398" spans="1:15" x14ac:dyDescent="0.25">
      <c r="A398" s="189" t="s">
        <v>372</v>
      </c>
      <c r="B398" s="182" t="s">
        <v>372</v>
      </c>
      <c r="C398" s="183"/>
      <c r="D398" s="183"/>
      <c r="E398" s="183"/>
      <c r="F398" s="183"/>
      <c r="G398" s="190" t="s">
        <v>372</v>
      </c>
      <c r="H398" s="191"/>
      <c r="I398" s="191"/>
      <c r="J398" s="191"/>
      <c r="K398" s="192"/>
      <c r="L398" s="192"/>
      <c r="M398" s="192"/>
      <c r="N398" s="192"/>
      <c r="O398" s="192"/>
    </row>
    <row r="399" spans="1:15" x14ac:dyDescent="0.25">
      <c r="A399" s="176" t="s">
        <v>1002</v>
      </c>
      <c r="B399" s="182" t="s">
        <v>372</v>
      </c>
      <c r="C399" s="183"/>
      <c r="D399" s="183"/>
      <c r="E399" s="183"/>
      <c r="F399" s="177" t="s">
        <v>1003</v>
      </c>
      <c r="G399" s="178"/>
      <c r="H399" s="178"/>
      <c r="I399" s="178"/>
      <c r="J399" s="178"/>
      <c r="K399" s="179">
        <v>4820</v>
      </c>
      <c r="L399" s="179">
        <v>0</v>
      </c>
      <c r="M399" s="179">
        <v>0</v>
      </c>
      <c r="N399" s="179">
        <v>4820</v>
      </c>
      <c r="O399" s="179">
        <f t="shared" si="3"/>
        <v>0</v>
      </c>
    </row>
    <row r="400" spans="1:15" x14ac:dyDescent="0.25">
      <c r="A400" s="184" t="s">
        <v>1004</v>
      </c>
      <c r="B400" s="182" t="s">
        <v>372</v>
      </c>
      <c r="C400" s="183"/>
      <c r="D400" s="183"/>
      <c r="E400" s="183"/>
      <c r="F400" s="183"/>
      <c r="G400" s="185" t="s">
        <v>1003</v>
      </c>
      <c r="H400" s="186"/>
      <c r="I400" s="186"/>
      <c r="J400" s="186"/>
      <c r="K400" s="187">
        <v>4820</v>
      </c>
      <c r="L400" s="187">
        <v>0</v>
      </c>
      <c r="M400" s="187">
        <v>0</v>
      </c>
      <c r="N400" s="187">
        <v>4820</v>
      </c>
      <c r="O400" s="187">
        <f t="shared" si="3"/>
        <v>0</v>
      </c>
    </row>
    <row r="401" spans="1:15" x14ac:dyDescent="0.25">
      <c r="A401" s="189" t="s">
        <v>372</v>
      </c>
      <c r="B401" s="182" t="s">
        <v>372</v>
      </c>
      <c r="C401" s="183"/>
      <c r="D401" s="183"/>
      <c r="E401" s="183"/>
      <c r="F401" s="183"/>
      <c r="G401" s="190" t="s">
        <v>372</v>
      </c>
      <c r="H401" s="191"/>
      <c r="I401" s="191"/>
      <c r="J401" s="191"/>
      <c r="K401" s="192"/>
      <c r="L401" s="192"/>
      <c r="M401" s="192"/>
      <c r="N401" s="192"/>
      <c r="O401" s="192"/>
    </row>
    <row r="402" spans="1:15" x14ac:dyDescent="0.25">
      <c r="A402" s="176" t="s">
        <v>1005</v>
      </c>
      <c r="B402" s="181" t="s">
        <v>372</v>
      </c>
      <c r="C402" s="177" t="s">
        <v>1006</v>
      </c>
      <c r="D402" s="178"/>
      <c r="E402" s="178"/>
      <c r="F402" s="178"/>
      <c r="G402" s="178"/>
      <c r="H402" s="178"/>
      <c r="I402" s="178"/>
      <c r="J402" s="178"/>
      <c r="K402" s="179">
        <v>1299210.0900000001</v>
      </c>
      <c r="L402" s="179">
        <v>160131.46</v>
      </c>
      <c r="M402" s="179">
        <v>0</v>
      </c>
      <c r="N402" s="179">
        <v>1459341.55</v>
      </c>
      <c r="O402" s="179">
        <f t="shared" si="3"/>
        <v>160131.46</v>
      </c>
    </row>
    <row r="403" spans="1:15" x14ac:dyDescent="0.25">
      <c r="A403" s="176" t="s">
        <v>1007</v>
      </c>
      <c r="B403" s="182" t="s">
        <v>372</v>
      </c>
      <c r="C403" s="183"/>
      <c r="D403" s="177" t="s">
        <v>1006</v>
      </c>
      <c r="E403" s="178"/>
      <c r="F403" s="178"/>
      <c r="G403" s="178"/>
      <c r="H403" s="178"/>
      <c r="I403" s="178"/>
      <c r="J403" s="178"/>
      <c r="K403" s="179">
        <v>1299210.0900000001</v>
      </c>
      <c r="L403" s="179">
        <v>160131.46</v>
      </c>
      <c r="M403" s="179">
        <v>0</v>
      </c>
      <c r="N403" s="179">
        <v>1459341.55</v>
      </c>
      <c r="O403" s="179">
        <f t="shared" si="3"/>
        <v>160131.46</v>
      </c>
    </row>
    <row r="404" spans="1:15" x14ac:dyDescent="0.25">
      <c r="A404" s="176" t="s">
        <v>1008</v>
      </c>
      <c r="B404" s="182" t="s">
        <v>372</v>
      </c>
      <c r="C404" s="183"/>
      <c r="D404" s="183"/>
      <c r="E404" s="177" t="s">
        <v>1006</v>
      </c>
      <c r="F404" s="178"/>
      <c r="G404" s="178"/>
      <c r="H404" s="178"/>
      <c r="I404" s="178"/>
      <c r="J404" s="178"/>
      <c r="K404" s="179">
        <v>1299210.0900000001</v>
      </c>
      <c r="L404" s="179">
        <v>160131.46</v>
      </c>
      <c r="M404" s="179">
        <v>0</v>
      </c>
      <c r="N404" s="179">
        <v>1459341.55</v>
      </c>
      <c r="O404" s="179">
        <f t="shared" si="3"/>
        <v>160131.46</v>
      </c>
    </row>
    <row r="405" spans="1:15" x14ac:dyDescent="0.25">
      <c r="A405" s="176" t="s">
        <v>1009</v>
      </c>
      <c r="B405" s="182" t="s">
        <v>372</v>
      </c>
      <c r="C405" s="183"/>
      <c r="D405" s="183"/>
      <c r="E405" s="183"/>
      <c r="F405" s="177" t="s">
        <v>1006</v>
      </c>
      <c r="G405" s="178"/>
      <c r="H405" s="178"/>
      <c r="I405" s="178"/>
      <c r="J405" s="178"/>
      <c r="K405" s="179">
        <v>1299210.0900000001</v>
      </c>
      <c r="L405" s="179">
        <v>160131.46</v>
      </c>
      <c r="M405" s="179">
        <v>0</v>
      </c>
      <c r="N405" s="179">
        <v>1459341.55</v>
      </c>
      <c r="O405" s="179">
        <f t="shared" si="3"/>
        <v>160131.46</v>
      </c>
    </row>
    <row r="406" spans="1:15" x14ac:dyDescent="0.25">
      <c r="A406" s="184" t="s">
        <v>1010</v>
      </c>
      <c r="B406" s="182" t="s">
        <v>372</v>
      </c>
      <c r="C406" s="183"/>
      <c r="D406" s="183"/>
      <c r="E406" s="183"/>
      <c r="F406" s="183"/>
      <c r="G406" s="185" t="s">
        <v>1011</v>
      </c>
      <c r="H406" s="186"/>
      <c r="I406" s="186"/>
      <c r="J406" s="186"/>
      <c r="K406" s="187">
        <v>1296438.83</v>
      </c>
      <c r="L406" s="187">
        <v>159789.32999999999</v>
      </c>
      <c r="M406" s="187">
        <v>0</v>
      </c>
      <c r="N406" s="187">
        <v>1456228.16</v>
      </c>
      <c r="O406" s="187">
        <f t="shared" si="3"/>
        <v>159789.32999999999</v>
      </c>
    </row>
    <row r="407" spans="1:15" x14ac:dyDescent="0.25">
      <c r="A407" s="184" t="s">
        <v>1012</v>
      </c>
      <c r="B407" s="182" t="s">
        <v>372</v>
      </c>
      <c r="C407" s="183"/>
      <c r="D407" s="183"/>
      <c r="E407" s="183"/>
      <c r="F407" s="183"/>
      <c r="G407" s="185" t="s">
        <v>1013</v>
      </c>
      <c r="H407" s="186"/>
      <c r="I407" s="186"/>
      <c r="J407" s="186"/>
      <c r="K407" s="187">
        <v>2771.26</v>
      </c>
      <c r="L407" s="187">
        <v>342.13</v>
      </c>
      <c r="M407" s="187">
        <v>0</v>
      </c>
      <c r="N407" s="187">
        <v>3113.39</v>
      </c>
      <c r="O407" s="187">
        <f t="shared" si="3"/>
        <v>342.13</v>
      </c>
    </row>
    <row r="408" spans="1:15" x14ac:dyDescent="0.25">
      <c r="A408" s="189" t="s">
        <v>372</v>
      </c>
      <c r="B408" s="182" t="s">
        <v>372</v>
      </c>
      <c r="C408" s="183"/>
      <c r="D408" s="183"/>
      <c r="E408" s="183"/>
      <c r="F408" s="183"/>
      <c r="G408" s="190" t="s">
        <v>372</v>
      </c>
      <c r="H408" s="191"/>
      <c r="I408" s="191"/>
      <c r="J408" s="191"/>
      <c r="K408" s="192"/>
      <c r="L408" s="192"/>
      <c r="M408" s="192"/>
      <c r="N408" s="192"/>
      <c r="O408" s="192"/>
    </row>
    <row r="409" spans="1:15" x14ac:dyDescent="0.25">
      <c r="A409" s="176" t="s">
        <v>1014</v>
      </c>
      <c r="B409" s="181" t="s">
        <v>372</v>
      </c>
      <c r="C409" s="177" t="s">
        <v>1015</v>
      </c>
      <c r="D409" s="178"/>
      <c r="E409" s="178"/>
      <c r="F409" s="178"/>
      <c r="G409" s="178"/>
      <c r="H409" s="178"/>
      <c r="I409" s="178"/>
      <c r="J409" s="178"/>
      <c r="K409" s="179">
        <v>56025.17</v>
      </c>
      <c r="L409" s="179">
        <v>308.33999999999997</v>
      </c>
      <c r="M409" s="179">
        <v>0</v>
      </c>
      <c r="N409" s="179">
        <v>56333.51</v>
      </c>
      <c r="O409" s="179">
        <f t="shared" si="3"/>
        <v>308.33999999999997</v>
      </c>
    </row>
    <row r="410" spans="1:15" x14ac:dyDescent="0.25">
      <c r="A410" s="176" t="s">
        <v>1016</v>
      </c>
      <c r="B410" s="182" t="s">
        <v>372</v>
      </c>
      <c r="C410" s="183"/>
      <c r="D410" s="177" t="s">
        <v>1015</v>
      </c>
      <c r="E410" s="178"/>
      <c r="F410" s="178"/>
      <c r="G410" s="178"/>
      <c r="H410" s="178"/>
      <c r="I410" s="178"/>
      <c r="J410" s="178"/>
      <c r="K410" s="179">
        <v>56025.17</v>
      </c>
      <c r="L410" s="179">
        <v>308.33999999999997</v>
      </c>
      <c r="M410" s="179">
        <v>0</v>
      </c>
      <c r="N410" s="179">
        <v>56333.51</v>
      </c>
      <c r="O410" s="179">
        <f t="shared" si="3"/>
        <v>308.33999999999997</v>
      </c>
    </row>
    <row r="411" spans="1:15" x14ac:dyDescent="0.25">
      <c r="A411" s="176" t="s">
        <v>1017</v>
      </c>
      <c r="B411" s="182" t="s">
        <v>372</v>
      </c>
      <c r="C411" s="183"/>
      <c r="D411" s="183"/>
      <c r="E411" s="177" t="s">
        <v>1015</v>
      </c>
      <c r="F411" s="178"/>
      <c r="G411" s="178"/>
      <c r="H411" s="178"/>
      <c r="I411" s="178"/>
      <c r="J411" s="178"/>
      <c r="K411" s="179">
        <v>56025.17</v>
      </c>
      <c r="L411" s="179">
        <v>308.33999999999997</v>
      </c>
      <c r="M411" s="179">
        <v>0</v>
      </c>
      <c r="N411" s="179">
        <v>56333.51</v>
      </c>
      <c r="O411" s="179">
        <f t="shared" si="3"/>
        <v>308.33999999999997</v>
      </c>
    </row>
    <row r="412" spans="1:15" x14ac:dyDescent="0.25">
      <c r="A412" s="176" t="s">
        <v>1018</v>
      </c>
      <c r="B412" s="182" t="s">
        <v>372</v>
      </c>
      <c r="C412" s="183"/>
      <c r="D412" s="183"/>
      <c r="E412" s="183"/>
      <c r="F412" s="177" t="s">
        <v>1015</v>
      </c>
      <c r="G412" s="178"/>
      <c r="H412" s="178"/>
      <c r="I412" s="178"/>
      <c r="J412" s="178"/>
      <c r="K412" s="179">
        <v>56025.17</v>
      </c>
      <c r="L412" s="179">
        <v>308.33999999999997</v>
      </c>
      <c r="M412" s="179">
        <v>0</v>
      </c>
      <c r="N412" s="179">
        <v>56333.51</v>
      </c>
      <c r="O412" s="179">
        <f t="shared" si="3"/>
        <v>308.33999999999997</v>
      </c>
    </row>
    <row r="413" spans="1:15" x14ac:dyDescent="0.25">
      <c r="A413" s="184" t="s">
        <v>1019</v>
      </c>
      <c r="B413" s="182" t="s">
        <v>372</v>
      </c>
      <c r="C413" s="183"/>
      <c r="D413" s="183"/>
      <c r="E413" s="183"/>
      <c r="F413" s="183"/>
      <c r="G413" s="185" t="s">
        <v>695</v>
      </c>
      <c r="H413" s="186"/>
      <c r="I413" s="186"/>
      <c r="J413" s="186"/>
      <c r="K413" s="187">
        <v>56025.17</v>
      </c>
      <c r="L413" s="187">
        <v>308.33999999999997</v>
      </c>
      <c r="M413" s="187">
        <v>0</v>
      </c>
      <c r="N413" s="187">
        <v>56333.51</v>
      </c>
      <c r="O413" s="187">
        <f t="shared" si="3"/>
        <v>308.33999999999997</v>
      </c>
    </row>
    <row r="414" spans="1:15" x14ac:dyDescent="0.25">
      <c r="A414" s="189" t="s">
        <v>372</v>
      </c>
      <c r="B414" s="182" t="s">
        <v>372</v>
      </c>
      <c r="C414" s="183"/>
      <c r="D414" s="183"/>
      <c r="E414" s="183"/>
      <c r="F414" s="183"/>
      <c r="G414" s="190" t="s">
        <v>372</v>
      </c>
      <c r="H414" s="191"/>
      <c r="I414" s="191"/>
      <c r="J414" s="191"/>
      <c r="K414" s="192"/>
      <c r="L414" s="192"/>
      <c r="M414" s="192"/>
      <c r="N414" s="192"/>
      <c r="O414" s="192"/>
    </row>
    <row r="415" spans="1:15" x14ac:dyDescent="0.25">
      <c r="A415" s="176" t="s">
        <v>1020</v>
      </c>
      <c r="B415" s="181" t="s">
        <v>372</v>
      </c>
      <c r="C415" s="177" t="s">
        <v>1021</v>
      </c>
      <c r="D415" s="178"/>
      <c r="E415" s="178"/>
      <c r="F415" s="178"/>
      <c r="G415" s="178"/>
      <c r="H415" s="178"/>
      <c r="I415" s="178"/>
      <c r="J415" s="178"/>
      <c r="K415" s="179">
        <v>0</v>
      </c>
      <c r="L415" s="179">
        <v>3412.4</v>
      </c>
      <c r="M415" s="179">
        <v>3412.4</v>
      </c>
      <c r="N415" s="179">
        <v>0</v>
      </c>
      <c r="O415" s="179">
        <f t="shared" si="3"/>
        <v>0</v>
      </c>
    </row>
    <row r="416" spans="1:15" x14ac:dyDescent="0.25">
      <c r="A416" s="176" t="s">
        <v>1022</v>
      </c>
      <c r="B416" s="182" t="s">
        <v>372</v>
      </c>
      <c r="C416" s="183"/>
      <c r="D416" s="177" t="s">
        <v>1021</v>
      </c>
      <c r="E416" s="178"/>
      <c r="F416" s="178"/>
      <c r="G416" s="178"/>
      <c r="H416" s="178"/>
      <c r="I416" s="178"/>
      <c r="J416" s="178"/>
      <c r="K416" s="179">
        <v>0</v>
      </c>
      <c r="L416" s="179">
        <v>3412.4</v>
      </c>
      <c r="M416" s="179">
        <v>3412.4</v>
      </c>
      <c r="N416" s="179">
        <v>0</v>
      </c>
      <c r="O416" s="179">
        <f t="shared" si="3"/>
        <v>0</v>
      </c>
    </row>
    <row r="417" spans="1:15" x14ac:dyDescent="0.25">
      <c r="A417" s="176" t="s">
        <v>1023</v>
      </c>
      <c r="B417" s="182" t="s">
        <v>372</v>
      </c>
      <c r="C417" s="183"/>
      <c r="D417" s="183"/>
      <c r="E417" s="177" t="s">
        <v>1021</v>
      </c>
      <c r="F417" s="178"/>
      <c r="G417" s="178"/>
      <c r="H417" s="178"/>
      <c r="I417" s="178"/>
      <c r="J417" s="178"/>
      <c r="K417" s="179">
        <v>0</v>
      </c>
      <c r="L417" s="179">
        <v>3412.4</v>
      </c>
      <c r="M417" s="179">
        <v>3412.4</v>
      </c>
      <c r="N417" s="179">
        <v>0</v>
      </c>
      <c r="O417" s="179">
        <f t="shared" si="3"/>
        <v>0</v>
      </c>
    </row>
    <row r="418" spans="1:15" x14ac:dyDescent="0.25">
      <c r="A418" s="176" t="s">
        <v>1024</v>
      </c>
      <c r="B418" s="182" t="s">
        <v>372</v>
      </c>
      <c r="C418" s="183"/>
      <c r="D418" s="183"/>
      <c r="E418" s="183"/>
      <c r="F418" s="177" t="s">
        <v>1021</v>
      </c>
      <c r="G418" s="178"/>
      <c r="H418" s="178"/>
      <c r="I418" s="178"/>
      <c r="J418" s="178"/>
      <c r="K418" s="179">
        <v>0</v>
      </c>
      <c r="L418" s="179">
        <v>3412.4</v>
      </c>
      <c r="M418" s="179">
        <v>3412.4</v>
      </c>
      <c r="N418" s="179">
        <v>0</v>
      </c>
      <c r="O418" s="179">
        <f t="shared" si="3"/>
        <v>0</v>
      </c>
    </row>
    <row r="419" spans="1:15" x14ac:dyDescent="0.25">
      <c r="A419" s="184" t="s">
        <v>1025</v>
      </c>
      <c r="B419" s="182" t="s">
        <v>372</v>
      </c>
      <c r="C419" s="183"/>
      <c r="D419" s="183"/>
      <c r="E419" s="183"/>
      <c r="F419" s="183"/>
      <c r="G419" s="185" t="s">
        <v>1021</v>
      </c>
      <c r="H419" s="186"/>
      <c r="I419" s="186"/>
      <c r="J419" s="186"/>
      <c r="K419" s="187">
        <v>0</v>
      </c>
      <c r="L419" s="187">
        <v>3412.4</v>
      </c>
      <c r="M419" s="187">
        <v>3412.4</v>
      </c>
      <c r="N419" s="187">
        <v>0</v>
      </c>
      <c r="O419" s="187">
        <f t="shared" si="3"/>
        <v>0</v>
      </c>
    </row>
    <row r="420" spans="1:15" x14ac:dyDescent="0.25">
      <c r="A420" s="189" t="s">
        <v>372</v>
      </c>
      <c r="B420" s="182" t="s">
        <v>372</v>
      </c>
      <c r="C420" s="183"/>
      <c r="D420" s="183"/>
      <c r="E420" s="183"/>
      <c r="F420" s="183"/>
      <c r="G420" s="190" t="s">
        <v>372</v>
      </c>
      <c r="H420" s="191"/>
      <c r="I420" s="191"/>
      <c r="J420" s="191"/>
      <c r="K420" s="192"/>
      <c r="L420" s="192"/>
      <c r="M420" s="192"/>
      <c r="N420" s="192"/>
      <c r="O420" s="192"/>
    </row>
    <row r="421" spans="1:15" x14ac:dyDescent="0.25">
      <c r="A421" s="176" t="s">
        <v>1026</v>
      </c>
      <c r="B421" s="181" t="s">
        <v>372</v>
      </c>
      <c r="C421" s="177" t="s">
        <v>1027</v>
      </c>
      <c r="D421" s="178"/>
      <c r="E421" s="178"/>
      <c r="F421" s="178"/>
      <c r="G421" s="178"/>
      <c r="H421" s="178"/>
      <c r="I421" s="178"/>
      <c r="J421" s="178"/>
      <c r="K421" s="179">
        <v>2306377.88</v>
      </c>
      <c r="L421" s="179">
        <v>26290.31</v>
      </c>
      <c r="M421" s="179">
        <v>0</v>
      </c>
      <c r="N421" s="179">
        <v>2332668.19</v>
      </c>
      <c r="O421" s="179">
        <f t="shared" si="3"/>
        <v>26290.31</v>
      </c>
    </row>
    <row r="422" spans="1:15" x14ac:dyDescent="0.25">
      <c r="A422" s="176" t="s">
        <v>1028</v>
      </c>
      <c r="B422" s="182" t="s">
        <v>372</v>
      </c>
      <c r="C422" s="183"/>
      <c r="D422" s="177" t="s">
        <v>1027</v>
      </c>
      <c r="E422" s="178"/>
      <c r="F422" s="178"/>
      <c r="G422" s="178"/>
      <c r="H422" s="178"/>
      <c r="I422" s="178"/>
      <c r="J422" s="178"/>
      <c r="K422" s="179">
        <v>2306377.88</v>
      </c>
      <c r="L422" s="179">
        <v>26290.31</v>
      </c>
      <c r="M422" s="179">
        <v>0</v>
      </c>
      <c r="N422" s="179">
        <v>2332668.19</v>
      </c>
      <c r="O422" s="179">
        <f t="shared" si="3"/>
        <v>26290.31</v>
      </c>
    </row>
    <row r="423" spans="1:15" x14ac:dyDescent="0.25">
      <c r="A423" s="176" t="s">
        <v>1029</v>
      </c>
      <c r="B423" s="182" t="s">
        <v>372</v>
      </c>
      <c r="C423" s="183"/>
      <c r="D423" s="183"/>
      <c r="E423" s="177" t="s">
        <v>1027</v>
      </c>
      <c r="F423" s="178"/>
      <c r="G423" s="178"/>
      <c r="H423" s="178"/>
      <c r="I423" s="178"/>
      <c r="J423" s="178"/>
      <c r="K423" s="179">
        <v>2306377.88</v>
      </c>
      <c r="L423" s="179">
        <v>26290.31</v>
      </c>
      <c r="M423" s="179">
        <v>0</v>
      </c>
      <c r="N423" s="179">
        <v>2332668.19</v>
      </c>
      <c r="O423" s="179">
        <f t="shared" si="3"/>
        <v>26290.31</v>
      </c>
    </row>
    <row r="424" spans="1:15" x14ac:dyDescent="0.25">
      <c r="A424" s="176" t="s">
        <v>1030</v>
      </c>
      <c r="B424" s="182" t="s">
        <v>372</v>
      </c>
      <c r="C424" s="183"/>
      <c r="D424" s="183"/>
      <c r="E424" s="183"/>
      <c r="F424" s="177" t="s">
        <v>1027</v>
      </c>
      <c r="G424" s="178"/>
      <c r="H424" s="178"/>
      <c r="I424" s="178"/>
      <c r="J424" s="178"/>
      <c r="K424" s="179">
        <v>2306377.88</v>
      </c>
      <c r="L424" s="179">
        <v>26290.31</v>
      </c>
      <c r="M424" s="179">
        <v>0</v>
      </c>
      <c r="N424" s="179">
        <v>2332668.19</v>
      </c>
      <c r="O424" s="179">
        <f t="shared" si="3"/>
        <v>26290.31</v>
      </c>
    </row>
    <row r="425" spans="1:15" x14ac:dyDescent="0.25">
      <c r="A425" s="184" t="s">
        <v>1031</v>
      </c>
      <c r="B425" s="182" t="s">
        <v>372</v>
      </c>
      <c r="C425" s="183"/>
      <c r="D425" s="183"/>
      <c r="E425" s="183"/>
      <c r="F425" s="183"/>
      <c r="G425" s="185" t="s">
        <v>1032</v>
      </c>
      <c r="H425" s="186"/>
      <c r="I425" s="186"/>
      <c r="J425" s="186"/>
      <c r="K425" s="187">
        <v>203977.88</v>
      </c>
      <c r="L425" s="187">
        <v>26290.31</v>
      </c>
      <c r="M425" s="187">
        <v>0</v>
      </c>
      <c r="N425" s="187">
        <v>230268.19</v>
      </c>
      <c r="O425" s="187">
        <f t="shared" si="3"/>
        <v>26290.31</v>
      </c>
    </row>
    <row r="426" spans="1:15" x14ac:dyDescent="0.25">
      <c r="A426" s="184" t="s">
        <v>1033</v>
      </c>
      <c r="B426" s="182" t="s">
        <v>372</v>
      </c>
      <c r="C426" s="183"/>
      <c r="D426" s="183"/>
      <c r="E426" s="183"/>
      <c r="F426" s="183"/>
      <c r="G426" s="185" t="s">
        <v>1034</v>
      </c>
      <c r="H426" s="186"/>
      <c r="I426" s="186"/>
      <c r="J426" s="186"/>
      <c r="K426" s="187">
        <v>2102000</v>
      </c>
      <c r="L426" s="187">
        <v>0</v>
      </c>
      <c r="M426" s="187">
        <v>0</v>
      </c>
      <c r="N426" s="187">
        <v>2102000</v>
      </c>
      <c r="O426" s="187">
        <f t="shared" si="3"/>
        <v>0</v>
      </c>
    </row>
    <row r="427" spans="1:15" x14ac:dyDescent="0.25">
      <c r="A427" s="184" t="s">
        <v>1035</v>
      </c>
      <c r="B427" s="182" t="s">
        <v>372</v>
      </c>
      <c r="C427" s="183"/>
      <c r="D427" s="183"/>
      <c r="E427" s="183"/>
      <c r="F427" s="183"/>
      <c r="G427" s="185" t="s">
        <v>1036</v>
      </c>
      <c r="H427" s="186"/>
      <c r="I427" s="186"/>
      <c r="J427" s="186"/>
      <c r="K427" s="187">
        <v>400</v>
      </c>
      <c r="L427" s="187">
        <v>0</v>
      </c>
      <c r="M427" s="187">
        <v>0</v>
      </c>
      <c r="N427" s="187">
        <v>400</v>
      </c>
      <c r="O427" s="187">
        <f t="shared" si="3"/>
        <v>0</v>
      </c>
    </row>
    <row r="428" spans="1:15" x14ac:dyDescent="0.25">
      <c r="A428" s="176" t="s">
        <v>372</v>
      </c>
      <c r="B428" s="182" t="s">
        <v>372</v>
      </c>
      <c r="C428" s="183"/>
      <c r="D428" s="183"/>
      <c r="E428" s="177" t="s">
        <v>372</v>
      </c>
      <c r="F428" s="178"/>
      <c r="G428" s="178"/>
      <c r="H428" s="178"/>
      <c r="I428" s="178"/>
      <c r="J428" s="178"/>
      <c r="K428" s="193"/>
      <c r="L428" s="193"/>
      <c r="M428" s="193"/>
      <c r="N428" s="193"/>
      <c r="O428" s="193"/>
    </row>
    <row r="429" spans="1:15" x14ac:dyDescent="0.25">
      <c r="A429" s="176" t="s">
        <v>1037</v>
      </c>
      <c r="B429" s="177" t="s">
        <v>1038</v>
      </c>
      <c r="C429" s="178"/>
      <c r="D429" s="178"/>
      <c r="E429" s="178"/>
      <c r="F429" s="178"/>
      <c r="G429" s="178"/>
      <c r="H429" s="178"/>
      <c r="I429" s="178"/>
      <c r="J429" s="178"/>
      <c r="K429" s="179">
        <v>9954524.8399999999</v>
      </c>
      <c r="L429" s="179">
        <v>0</v>
      </c>
      <c r="M429" s="179">
        <v>957321.24</v>
      </c>
      <c r="N429" s="179">
        <v>10911846.08</v>
      </c>
      <c r="O429" s="179">
        <f>M429-L429</f>
        <v>957321.24</v>
      </c>
    </row>
    <row r="430" spans="1:15" x14ac:dyDescent="0.25">
      <c r="A430" s="176" t="s">
        <v>1039</v>
      </c>
      <c r="B430" s="181" t="s">
        <v>372</v>
      </c>
      <c r="C430" s="177" t="s">
        <v>1038</v>
      </c>
      <c r="D430" s="178"/>
      <c r="E430" s="178"/>
      <c r="F430" s="178"/>
      <c r="G430" s="178"/>
      <c r="H430" s="178"/>
      <c r="I430" s="178"/>
      <c r="J430" s="178"/>
      <c r="K430" s="179">
        <v>9954524.8399999999</v>
      </c>
      <c r="L430" s="179">
        <v>0</v>
      </c>
      <c r="M430" s="179">
        <v>957321.24</v>
      </c>
      <c r="N430" s="179">
        <v>10911846.08</v>
      </c>
      <c r="O430" s="179">
        <f t="shared" ref="O430:O465" si="4">M430-L430</f>
        <v>957321.24</v>
      </c>
    </row>
    <row r="431" spans="1:15" x14ac:dyDescent="0.25">
      <c r="A431" s="176" t="s">
        <v>1040</v>
      </c>
      <c r="B431" s="182" t="s">
        <v>372</v>
      </c>
      <c r="C431" s="183"/>
      <c r="D431" s="177" t="s">
        <v>1038</v>
      </c>
      <c r="E431" s="178"/>
      <c r="F431" s="178"/>
      <c r="G431" s="178"/>
      <c r="H431" s="178"/>
      <c r="I431" s="178"/>
      <c r="J431" s="178"/>
      <c r="K431" s="179">
        <v>9954524.8399999999</v>
      </c>
      <c r="L431" s="179">
        <v>0</v>
      </c>
      <c r="M431" s="179">
        <v>957321.24</v>
      </c>
      <c r="N431" s="179">
        <v>10911846.08</v>
      </c>
      <c r="O431" s="179">
        <f t="shared" si="4"/>
        <v>957321.24</v>
      </c>
    </row>
    <row r="432" spans="1:15" x14ac:dyDescent="0.25">
      <c r="A432" s="176" t="s">
        <v>1041</v>
      </c>
      <c r="B432" s="182" t="s">
        <v>372</v>
      </c>
      <c r="C432" s="183"/>
      <c r="D432" s="183"/>
      <c r="E432" s="177" t="s">
        <v>1042</v>
      </c>
      <c r="F432" s="178"/>
      <c r="G432" s="178"/>
      <c r="H432" s="178"/>
      <c r="I432" s="178"/>
      <c r="J432" s="178"/>
      <c r="K432" s="179">
        <v>7000322.54</v>
      </c>
      <c r="L432" s="179">
        <v>0</v>
      </c>
      <c r="M432" s="179">
        <v>806072.27</v>
      </c>
      <c r="N432" s="179">
        <v>7806394.8099999996</v>
      </c>
      <c r="O432" s="179">
        <f t="shared" si="4"/>
        <v>806072.27</v>
      </c>
    </row>
    <row r="433" spans="1:15" x14ac:dyDescent="0.25">
      <c r="A433" s="176" t="s">
        <v>1043</v>
      </c>
      <c r="B433" s="182" t="s">
        <v>372</v>
      </c>
      <c r="C433" s="183"/>
      <c r="D433" s="183"/>
      <c r="E433" s="183"/>
      <c r="F433" s="177" t="s">
        <v>1042</v>
      </c>
      <c r="G433" s="178"/>
      <c r="H433" s="178"/>
      <c r="I433" s="178"/>
      <c r="J433" s="178"/>
      <c r="K433" s="179">
        <v>7000322.54</v>
      </c>
      <c r="L433" s="179">
        <v>0</v>
      </c>
      <c r="M433" s="179">
        <v>806072.27</v>
      </c>
      <c r="N433" s="179">
        <v>7806394.8099999996</v>
      </c>
      <c r="O433" s="179">
        <f t="shared" si="4"/>
        <v>806072.27</v>
      </c>
    </row>
    <row r="434" spans="1:15" x14ac:dyDescent="0.25">
      <c r="A434" s="184" t="s">
        <v>1044</v>
      </c>
      <c r="B434" s="182" t="s">
        <v>372</v>
      </c>
      <c r="C434" s="183"/>
      <c r="D434" s="183"/>
      <c r="E434" s="183"/>
      <c r="F434" s="183"/>
      <c r="G434" s="185" t="s">
        <v>666</v>
      </c>
      <c r="H434" s="186"/>
      <c r="I434" s="186"/>
      <c r="J434" s="186"/>
      <c r="K434" s="187">
        <v>7000322.54</v>
      </c>
      <c r="L434" s="187">
        <v>0</v>
      </c>
      <c r="M434" s="187">
        <v>806072.27</v>
      </c>
      <c r="N434" s="187">
        <v>7806394.8099999996</v>
      </c>
      <c r="O434" s="187">
        <f t="shared" si="4"/>
        <v>806072.27</v>
      </c>
    </row>
    <row r="435" spans="1:15" x14ac:dyDescent="0.25">
      <c r="A435" s="189" t="s">
        <v>372</v>
      </c>
      <c r="B435" s="182" t="s">
        <v>372</v>
      </c>
      <c r="C435" s="183"/>
      <c r="D435" s="183"/>
      <c r="E435" s="183"/>
      <c r="F435" s="183"/>
      <c r="G435" s="190" t="s">
        <v>372</v>
      </c>
      <c r="H435" s="191"/>
      <c r="I435" s="191"/>
      <c r="J435" s="191"/>
      <c r="K435" s="192"/>
      <c r="L435" s="192"/>
      <c r="M435" s="192"/>
      <c r="N435" s="192"/>
      <c r="O435" s="192"/>
    </row>
    <row r="436" spans="1:15" x14ac:dyDescent="0.25">
      <c r="A436" s="176" t="s">
        <v>1045</v>
      </c>
      <c r="B436" s="182" t="s">
        <v>372</v>
      </c>
      <c r="C436" s="183"/>
      <c r="D436" s="183"/>
      <c r="E436" s="177" t="s">
        <v>1046</v>
      </c>
      <c r="F436" s="178"/>
      <c r="G436" s="178"/>
      <c r="H436" s="178"/>
      <c r="I436" s="178"/>
      <c r="J436" s="178"/>
      <c r="K436" s="179">
        <v>2499278.16</v>
      </c>
      <c r="L436" s="179">
        <v>0</v>
      </c>
      <c r="M436" s="179">
        <v>70157.240000000005</v>
      </c>
      <c r="N436" s="179">
        <v>2569435.4</v>
      </c>
      <c r="O436" s="179">
        <f t="shared" si="4"/>
        <v>70157.240000000005</v>
      </c>
    </row>
    <row r="437" spans="1:15" x14ac:dyDescent="0.25">
      <c r="A437" s="176" t="s">
        <v>1047</v>
      </c>
      <c r="B437" s="182" t="s">
        <v>372</v>
      </c>
      <c r="C437" s="183"/>
      <c r="D437" s="183"/>
      <c r="E437" s="183"/>
      <c r="F437" s="177" t="s">
        <v>1048</v>
      </c>
      <c r="G437" s="178"/>
      <c r="H437" s="178"/>
      <c r="I437" s="178"/>
      <c r="J437" s="178"/>
      <c r="K437" s="179">
        <v>29883.93</v>
      </c>
      <c r="L437" s="179">
        <v>0</v>
      </c>
      <c r="M437" s="179">
        <v>500</v>
      </c>
      <c r="N437" s="179">
        <v>30383.93</v>
      </c>
      <c r="O437" s="179">
        <f t="shared" si="4"/>
        <v>500</v>
      </c>
    </row>
    <row r="438" spans="1:15" x14ac:dyDescent="0.25">
      <c r="A438" s="184" t="s">
        <v>1049</v>
      </c>
      <c r="B438" s="182" t="s">
        <v>372</v>
      </c>
      <c r="C438" s="183"/>
      <c r="D438" s="183"/>
      <c r="E438" s="183"/>
      <c r="F438" s="183"/>
      <c r="G438" s="185" t="s">
        <v>879</v>
      </c>
      <c r="H438" s="186"/>
      <c r="I438" s="186"/>
      <c r="J438" s="186"/>
      <c r="K438" s="187">
        <v>2000</v>
      </c>
      <c r="L438" s="187">
        <v>0</v>
      </c>
      <c r="M438" s="187">
        <v>500</v>
      </c>
      <c r="N438" s="187">
        <v>2500</v>
      </c>
      <c r="O438" s="187">
        <f t="shared" si="4"/>
        <v>500</v>
      </c>
    </row>
    <row r="439" spans="1:15" x14ac:dyDescent="0.25">
      <c r="A439" s="184" t="s">
        <v>1050</v>
      </c>
      <c r="B439" s="182" t="s">
        <v>372</v>
      </c>
      <c r="C439" s="183"/>
      <c r="D439" s="183"/>
      <c r="E439" s="183"/>
      <c r="F439" s="183"/>
      <c r="G439" s="185" t="s">
        <v>1051</v>
      </c>
      <c r="H439" s="186"/>
      <c r="I439" s="186"/>
      <c r="J439" s="186"/>
      <c r="K439" s="187">
        <v>353.93</v>
      </c>
      <c r="L439" s="187">
        <v>0</v>
      </c>
      <c r="M439" s="187">
        <v>0</v>
      </c>
      <c r="N439" s="187">
        <v>353.93</v>
      </c>
      <c r="O439" s="187">
        <f t="shared" si="4"/>
        <v>0</v>
      </c>
    </row>
    <row r="440" spans="1:15" x14ac:dyDescent="0.25">
      <c r="A440" s="184" t="s">
        <v>1052</v>
      </c>
      <c r="B440" s="182" t="s">
        <v>372</v>
      </c>
      <c r="C440" s="183"/>
      <c r="D440" s="183"/>
      <c r="E440" s="183"/>
      <c r="F440" s="183"/>
      <c r="G440" s="185" t="s">
        <v>1053</v>
      </c>
      <c r="H440" s="186"/>
      <c r="I440" s="186"/>
      <c r="J440" s="186"/>
      <c r="K440" s="187">
        <v>2000</v>
      </c>
      <c r="L440" s="187">
        <v>0</v>
      </c>
      <c r="M440" s="187">
        <v>0</v>
      </c>
      <c r="N440" s="187">
        <v>2000</v>
      </c>
      <c r="O440" s="187">
        <f t="shared" si="4"/>
        <v>0</v>
      </c>
    </row>
    <row r="441" spans="1:15" x14ac:dyDescent="0.25">
      <c r="A441" s="184" t="s">
        <v>1054</v>
      </c>
      <c r="B441" s="182" t="s">
        <v>372</v>
      </c>
      <c r="C441" s="183"/>
      <c r="D441" s="183"/>
      <c r="E441" s="183"/>
      <c r="F441" s="183"/>
      <c r="G441" s="185" t="s">
        <v>1055</v>
      </c>
      <c r="H441" s="186"/>
      <c r="I441" s="186"/>
      <c r="J441" s="186"/>
      <c r="K441" s="187">
        <v>25530</v>
      </c>
      <c r="L441" s="187">
        <v>0</v>
      </c>
      <c r="M441" s="187">
        <v>0</v>
      </c>
      <c r="N441" s="187">
        <v>25530</v>
      </c>
      <c r="O441" s="187">
        <f t="shared" si="4"/>
        <v>0</v>
      </c>
    </row>
    <row r="442" spans="1:15" x14ac:dyDescent="0.25">
      <c r="A442" s="189" t="s">
        <v>372</v>
      </c>
      <c r="B442" s="182" t="s">
        <v>372</v>
      </c>
      <c r="C442" s="183"/>
      <c r="D442" s="183"/>
      <c r="E442" s="183"/>
      <c r="F442" s="183"/>
      <c r="G442" s="190" t="s">
        <v>372</v>
      </c>
      <c r="H442" s="191"/>
      <c r="I442" s="191"/>
      <c r="J442" s="191"/>
      <c r="K442" s="192"/>
      <c r="L442" s="192"/>
      <c r="M442" s="192"/>
      <c r="N442" s="192"/>
      <c r="O442" s="192"/>
    </row>
    <row r="443" spans="1:15" x14ac:dyDescent="0.25">
      <c r="A443" s="176" t="s">
        <v>1056</v>
      </c>
      <c r="B443" s="182" t="s">
        <v>372</v>
      </c>
      <c r="C443" s="183"/>
      <c r="D443" s="183"/>
      <c r="E443" s="183"/>
      <c r="F443" s="177" t="s">
        <v>1057</v>
      </c>
      <c r="G443" s="178"/>
      <c r="H443" s="178"/>
      <c r="I443" s="178"/>
      <c r="J443" s="178"/>
      <c r="K443" s="179">
        <v>172370</v>
      </c>
      <c r="L443" s="179">
        <v>0</v>
      </c>
      <c r="M443" s="179">
        <v>51915</v>
      </c>
      <c r="N443" s="179">
        <v>224285</v>
      </c>
      <c r="O443" s="179">
        <f t="shared" si="4"/>
        <v>51915</v>
      </c>
    </row>
    <row r="444" spans="1:15" x14ac:dyDescent="0.25">
      <c r="A444" s="184" t="s">
        <v>1058</v>
      </c>
      <c r="B444" s="182" t="s">
        <v>372</v>
      </c>
      <c r="C444" s="183"/>
      <c r="D444" s="183"/>
      <c r="E444" s="183"/>
      <c r="F444" s="183"/>
      <c r="G444" s="185" t="s">
        <v>1059</v>
      </c>
      <c r="H444" s="186"/>
      <c r="I444" s="186"/>
      <c r="J444" s="186"/>
      <c r="K444" s="187">
        <v>172370</v>
      </c>
      <c r="L444" s="187">
        <v>0</v>
      </c>
      <c r="M444" s="187">
        <v>51915</v>
      </c>
      <c r="N444" s="187">
        <v>224285</v>
      </c>
      <c r="O444" s="187">
        <f t="shared" si="4"/>
        <v>51915</v>
      </c>
    </row>
    <row r="445" spans="1:15" x14ac:dyDescent="0.25">
      <c r="A445" s="189" t="s">
        <v>372</v>
      </c>
      <c r="B445" s="182" t="s">
        <v>372</v>
      </c>
      <c r="C445" s="183"/>
      <c r="D445" s="183"/>
      <c r="E445" s="183"/>
      <c r="F445" s="183"/>
      <c r="G445" s="190" t="s">
        <v>372</v>
      </c>
      <c r="H445" s="191"/>
      <c r="I445" s="191"/>
      <c r="J445" s="191"/>
      <c r="K445" s="192"/>
      <c r="L445" s="192"/>
      <c r="M445" s="192"/>
      <c r="N445" s="192"/>
      <c r="O445" s="192"/>
    </row>
    <row r="446" spans="1:15" x14ac:dyDescent="0.25">
      <c r="A446" s="176" t="s">
        <v>1060</v>
      </c>
      <c r="B446" s="182" t="s">
        <v>372</v>
      </c>
      <c r="C446" s="183"/>
      <c r="D446" s="183"/>
      <c r="E446" s="183"/>
      <c r="F446" s="177" t="s">
        <v>1061</v>
      </c>
      <c r="G446" s="178"/>
      <c r="H446" s="178"/>
      <c r="I446" s="178"/>
      <c r="J446" s="178"/>
      <c r="K446" s="179">
        <v>2297024.23</v>
      </c>
      <c r="L446" s="179">
        <v>0</v>
      </c>
      <c r="M446" s="179">
        <v>17742.240000000002</v>
      </c>
      <c r="N446" s="179">
        <v>2314766.4700000002</v>
      </c>
      <c r="O446" s="179">
        <f t="shared" si="4"/>
        <v>17742.240000000002</v>
      </c>
    </row>
    <row r="447" spans="1:15" x14ac:dyDescent="0.25">
      <c r="A447" s="184" t="s">
        <v>1062</v>
      </c>
      <c r="B447" s="182" t="s">
        <v>372</v>
      </c>
      <c r="C447" s="183"/>
      <c r="D447" s="183"/>
      <c r="E447" s="183"/>
      <c r="F447" s="183"/>
      <c r="G447" s="185" t="s">
        <v>1063</v>
      </c>
      <c r="H447" s="186"/>
      <c r="I447" s="186"/>
      <c r="J447" s="186"/>
      <c r="K447" s="187">
        <v>2297024.23</v>
      </c>
      <c r="L447" s="187">
        <v>0</v>
      </c>
      <c r="M447" s="187">
        <v>17742.240000000002</v>
      </c>
      <c r="N447" s="187">
        <v>2314766.4700000002</v>
      </c>
      <c r="O447" s="187">
        <f t="shared" si="4"/>
        <v>17742.240000000002</v>
      </c>
    </row>
    <row r="448" spans="1:15" x14ac:dyDescent="0.25">
      <c r="A448" s="189" t="s">
        <v>372</v>
      </c>
      <c r="B448" s="182" t="s">
        <v>372</v>
      </c>
      <c r="C448" s="183"/>
      <c r="D448" s="183"/>
      <c r="E448" s="183"/>
      <c r="F448" s="183"/>
      <c r="G448" s="190" t="s">
        <v>372</v>
      </c>
      <c r="H448" s="191"/>
      <c r="I448" s="191"/>
      <c r="J448" s="191"/>
      <c r="K448" s="192"/>
      <c r="L448" s="192"/>
      <c r="M448" s="192"/>
      <c r="N448" s="192"/>
      <c r="O448" s="192"/>
    </row>
    <row r="449" spans="1:15" x14ac:dyDescent="0.25">
      <c r="A449" s="176" t="s">
        <v>1064</v>
      </c>
      <c r="B449" s="182" t="s">
        <v>372</v>
      </c>
      <c r="C449" s="183"/>
      <c r="D449" s="183"/>
      <c r="E449" s="177" t="s">
        <v>1065</v>
      </c>
      <c r="F449" s="178"/>
      <c r="G449" s="178"/>
      <c r="H449" s="178"/>
      <c r="I449" s="178"/>
      <c r="J449" s="178"/>
      <c r="K449" s="179">
        <v>250759.9</v>
      </c>
      <c r="L449" s="179">
        <v>0</v>
      </c>
      <c r="M449" s="179">
        <v>54801.42</v>
      </c>
      <c r="N449" s="179">
        <v>305561.32</v>
      </c>
      <c r="O449" s="179">
        <f t="shared" si="4"/>
        <v>54801.42</v>
      </c>
    </row>
    <row r="450" spans="1:15" x14ac:dyDescent="0.25">
      <c r="A450" s="176" t="s">
        <v>1066</v>
      </c>
      <c r="B450" s="182" t="s">
        <v>372</v>
      </c>
      <c r="C450" s="183"/>
      <c r="D450" s="183"/>
      <c r="E450" s="183"/>
      <c r="F450" s="177" t="s">
        <v>1065</v>
      </c>
      <c r="G450" s="178"/>
      <c r="H450" s="178"/>
      <c r="I450" s="178"/>
      <c r="J450" s="178"/>
      <c r="K450" s="179">
        <v>250759.9</v>
      </c>
      <c r="L450" s="179">
        <v>0</v>
      </c>
      <c r="M450" s="179">
        <v>54801.42</v>
      </c>
      <c r="N450" s="179">
        <v>305561.32</v>
      </c>
      <c r="O450" s="179">
        <f t="shared" si="4"/>
        <v>54801.42</v>
      </c>
    </row>
    <row r="451" spans="1:15" x14ac:dyDescent="0.25">
      <c r="A451" s="184" t="s">
        <v>1067</v>
      </c>
      <c r="B451" s="182" t="s">
        <v>372</v>
      </c>
      <c r="C451" s="183"/>
      <c r="D451" s="183"/>
      <c r="E451" s="183"/>
      <c r="F451" s="183"/>
      <c r="G451" s="185" t="s">
        <v>1068</v>
      </c>
      <c r="H451" s="186"/>
      <c r="I451" s="186"/>
      <c r="J451" s="186"/>
      <c r="K451" s="187">
        <v>249722.94</v>
      </c>
      <c r="L451" s="187">
        <v>0</v>
      </c>
      <c r="M451" s="187">
        <v>54792.76</v>
      </c>
      <c r="N451" s="187">
        <v>304515.7</v>
      </c>
      <c r="O451" s="187">
        <f t="shared" si="4"/>
        <v>54792.76</v>
      </c>
    </row>
    <row r="452" spans="1:15" x14ac:dyDescent="0.25">
      <c r="A452" s="184" t="s">
        <v>1069</v>
      </c>
      <c r="B452" s="182" t="s">
        <v>372</v>
      </c>
      <c r="C452" s="183"/>
      <c r="D452" s="183"/>
      <c r="E452" s="183"/>
      <c r="F452" s="183"/>
      <c r="G452" s="185" t="s">
        <v>1070</v>
      </c>
      <c r="H452" s="186"/>
      <c r="I452" s="186"/>
      <c r="J452" s="186"/>
      <c r="K452" s="187">
        <v>236.96</v>
      </c>
      <c r="L452" s="187">
        <v>0</v>
      </c>
      <c r="M452" s="187">
        <v>8.66</v>
      </c>
      <c r="N452" s="187">
        <v>245.62</v>
      </c>
      <c r="O452" s="187">
        <f t="shared" si="4"/>
        <v>8.66</v>
      </c>
    </row>
    <row r="453" spans="1:15" x14ac:dyDescent="0.25">
      <c r="A453" s="184" t="s">
        <v>1071</v>
      </c>
      <c r="B453" s="182" t="s">
        <v>372</v>
      </c>
      <c r="C453" s="183"/>
      <c r="D453" s="183"/>
      <c r="E453" s="183"/>
      <c r="F453" s="183"/>
      <c r="G453" s="185" t="s">
        <v>1072</v>
      </c>
      <c r="H453" s="186"/>
      <c r="I453" s="186"/>
      <c r="J453" s="186"/>
      <c r="K453" s="187">
        <v>800</v>
      </c>
      <c r="L453" s="187">
        <v>0</v>
      </c>
      <c r="M453" s="187">
        <v>0</v>
      </c>
      <c r="N453" s="187">
        <v>800</v>
      </c>
      <c r="O453" s="187">
        <f t="shared" si="4"/>
        <v>0</v>
      </c>
    </row>
    <row r="454" spans="1:15" x14ac:dyDescent="0.25">
      <c r="A454" s="189" t="s">
        <v>372</v>
      </c>
      <c r="B454" s="182" t="s">
        <v>372</v>
      </c>
      <c r="C454" s="183"/>
      <c r="D454" s="183"/>
      <c r="E454" s="183"/>
      <c r="F454" s="183"/>
      <c r="G454" s="190" t="s">
        <v>372</v>
      </c>
      <c r="H454" s="191"/>
      <c r="I454" s="191"/>
      <c r="J454" s="191"/>
      <c r="K454" s="192"/>
      <c r="L454" s="192"/>
      <c r="M454" s="192"/>
      <c r="N454" s="192"/>
      <c r="O454" s="192"/>
    </row>
    <row r="455" spans="1:15" x14ac:dyDescent="0.25">
      <c r="A455" s="176" t="s">
        <v>1073</v>
      </c>
      <c r="B455" s="182" t="s">
        <v>372</v>
      </c>
      <c r="C455" s="183"/>
      <c r="D455" s="183"/>
      <c r="E455" s="177" t="s">
        <v>1074</v>
      </c>
      <c r="F455" s="178"/>
      <c r="G455" s="178"/>
      <c r="H455" s="178"/>
      <c r="I455" s="178"/>
      <c r="J455" s="178"/>
      <c r="K455" s="179">
        <v>27.06</v>
      </c>
      <c r="L455" s="179">
        <v>0</v>
      </c>
      <c r="M455" s="179">
        <v>0</v>
      </c>
      <c r="N455" s="179">
        <v>27.06</v>
      </c>
      <c r="O455" s="179">
        <f t="shared" si="4"/>
        <v>0</v>
      </c>
    </row>
    <row r="456" spans="1:15" x14ac:dyDescent="0.25">
      <c r="A456" s="176" t="s">
        <v>1075</v>
      </c>
      <c r="B456" s="182" t="s">
        <v>372</v>
      </c>
      <c r="C456" s="183"/>
      <c r="D456" s="183"/>
      <c r="E456" s="183"/>
      <c r="F456" s="177" t="s">
        <v>1076</v>
      </c>
      <c r="G456" s="178"/>
      <c r="H456" s="178"/>
      <c r="I456" s="178"/>
      <c r="J456" s="178"/>
      <c r="K456" s="179">
        <v>27.06</v>
      </c>
      <c r="L456" s="179">
        <v>0</v>
      </c>
      <c r="M456" s="179">
        <v>0</v>
      </c>
      <c r="N456" s="179">
        <v>27.06</v>
      </c>
      <c r="O456" s="179">
        <f t="shared" si="4"/>
        <v>0</v>
      </c>
    </row>
    <row r="457" spans="1:15" x14ac:dyDescent="0.25">
      <c r="A457" s="184" t="s">
        <v>1077</v>
      </c>
      <c r="B457" s="182" t="s">
        <v>372</v>
      </c>
      <c r="C457" s="183"/>
      <c r="D457" s="183"/>
      <c r="E457" s="183"/>
      <c r="F457" s="183"/>
      <c r="G457" s="185" t="s">
        <v>1078</v>
      </c>
      <c r="H457" s="186"/>
      <c r="I457" s="186"/>
      <c r="J457" s="186"/>
      <c r="K457" s="187">
        <v>27.06</v>
      </c>
      <c r="L457" s="187">
        <v>0</v>
      </c>
      <c r="M457" s="187">
        <v>0</v>
      </c>
      <c r="N457" s="187">
        <v>27.06</v>
      </c>
      <c r="O457" s="187">
        <f t="shared" si="4"/>
        <v>0</v>
      </c>
    </row>
    <row r="458" spans="1:15" x14ac:dyDescent="0.25">
      <c r="A458" s="189" t="s">
        <v>372</v>
      </c>
      <c r="B458" s="182" t="s">
        <v>372</v>
      </c>
      <c r="C458" s="183"/>
      <c r="D458" s="183"/>
      <c r="E458" s="183"/>
      <c r="F458" s="183"/>
      <c r="G458" s="190" t="s">
        <v>372</v>
      </c>
      <c r="H458" s="191"/>
      <c r="I458" s="191"/>
      <c r="J458" s="191"/>
      <c r="K458" s="192"/>
      <c r="L458" s="192"/>
      <c r="M458" s="192"/>
      <c r="N458" s="192"/>
      <c r="O458" s="192"/>
    </row>
    <row r="459" spans="1:15" x14ac:dyDescent="0.25">
      <c r="A459" s="176" t="s">
        <v>1079</v>
      </c>
      <c r="B459" s="182" t="s">
        <v>372</v>
      </c>
      <c r="C459" s="183"/>
      <c r="D459" s="183"/>
      <c r="E459" s="177" t="s">
        <v>1080</v>
      </c>
      <c r="F459" s="178"/>
      <c r="G459" s="178"/>
      <c r="H459" s="178"/>
      <c r="I459" s="178"/>
      <c r="J459" s="178"/>
      <c r="K459" s="179">
        <v>159.30000000000001</v>
      </c>
      <c r="L459" s="179">
        <v>0</v>
      </c>
      <c r="M459" s="179">
        <v>0</v>
      </c>
      <c r="N459" s="179">
        <v>159.30000000000001</v>
      </c>
      <c r="O459" s="179">
        <f t="shared" si="4"/>
        <v>0</v>
      </c>
    </row>
    <row r="460" spans="1:15" x14ac:dyDescent="0.25">
      <c r="A460" s="176" t="s">
        <v>1081</v>
      </c>
      <c r="B460" s="182" t="s">
        <v>372</v>
      </c>
      <c r="C460" s="183"/>
      <c r="D460" s="183"/>
      <c r="E460" s="183"/>
      <c r="F460" s="177" t="s">
        <v>1080</v>
      </c>
      <c r="G460" s="178"/>
      <c r="H460" s="178"/>
      <c r="I460" s="178"/>
      <c r="J460" s="178"/>
      <c r="K460" s="179">
        <v>159.30000000000001</v>
      </c>
      <c r="L460" s="179">
        <v>0</v>
      </c>
      <c r="M460" s="179">
        <v>0</v>
      </c>
      <c r="N460" s="179">
        <v>159.30000000000001</v>
      </c>
      <c r="O460" s="179">
        <f t="shared" si="4"/>
        <v>0</v>
      </c>
    </row>
    <row r="461" spans="1:15" x14ac:dyDescent="0.25">
      <c r="A461" s="184" t="s">
        <v>1082</v>
      </c>
      <c r="B461" s="182" t="s">
        <v>372</v>
      </c>
      <c r="C461" s="183"/>
      <c r="D461" s="183"/>
      <c r="E461" s="183"/>
      <c r="F461" s="183"/>
      <c r="G461" s="185" t="s">
        <v>1083</v>
      </c>
      <c r="H461" s="186"/>
      <c r="I461" s="186"/>
      <c r="J461" s="186"/>
      <c r="K461" s="187">
        <v>159.30000000000001</v>
      </c>
      <c r="L461" s="187">
        <v>0</v>
      </c>
      <c r="M461" s="187">
        <v>0</v>
      </c>
      <c r="N461" s="187">
        <v>159.30000000000001</v>
      </c>
      <c r="O461" s="187">
        <f t="shared" si="4"/>
        <v>0</v>
      </c>
    </row>
    <row r="462" spans="1:15" x14ac:dyDescent="0.25">
      <c r="A462" s="189" t="s">
        <v>372</v>
      </c>
      <c r="B462" s="182" t="s">
        <v>372</v>
      </c>
      <c r="C462" s="183"/>
      <c r="D462" s="183"/>
      <c r="E462" s="183"/>
      <c r="F462" s="183"/>
      <c r="G462" s="190" t="s">
        <v>372</v>
      </c>
      <c r="H462" s="191"/>
      <c r="I462" s="191"/>
      <c r="J462" s="191"/>
      <c r="K462" s="192"/>
      <c r="L462" s="192"/>
      <c r="M462" s="192"/>
      <c r="N462" s="192"/>
      <c r="O462" s="192"/>
    </row>
    <row r="463" spans="1:15" x14ac:dyDescent="0.25">
      <c r="A463" s="176" t="s">
        <v>1084</v>
      </c>
      <c r="B463" s="182" t="s">
        <v>372</v>
      </c>
      <c r="C463" s="183"/>
      <c r="D463" s="183"/>
      <c r="E463" s="177" t="s">
        <v>1027</v>
      </c>
      <c r="F463" s="178"/>
      <c r="G463" s="178"/>
      <c r="H463" s="178"/>
      <c r="I463" s="178"/>
      <c r="J463" s="178"/>
      <c r="K463" s="179">
        <v>203977.88</v>
      </c>
      <c r="L463" s="179">
        <v>0</v>
      </c>
      <c r="M463" s="179">
        <v>26290.31</v>
      </c>
      <c r="N463" s="179">
        <v>230268.19</v>
      </c>
      <c r="O463" s="179">
        <f t="shared" si="4"/>
        <v>26290.31</v>
      </c>
    </row>
    <row r="464" spans="1:15" x14ac:dyDescent="0.25">
      <c r="A464" s="176" t="s">
        <v>1085</v>
      </c>
      <c r="B464" s="182" t="s">
        <v>372</v>
      </c>
      <c r="C464" s="183"/>
      <c r="D464" s="183"/>
      <c r="E464" s="183"/>
      <c r="F464" s="177" t="s">
        <v>1027</v>
      </c>
      <c r="G464" s="178"/>
      <c r="H464" s="178"/>
      <c r="I464" s="178"/>
      <c r="J464" s="178"/>
      <c r="K464" s="179">
        <v>203977.88</v>
      </c>
      <c r="L464" s="179">
        <v>0</v>
      </c>
      <c r="M464" s="179">
        <v>26290.31</v>
      </c>
      <c r="N464" s="179">
        <v>230268.19</v>
      </c>
      <c r="O464" s="179">
        <f t="shared" si="4"/>
        <v>26290.31</v>
      </c>
    </row>
    <row r="465" spans="1:15" x14ac:dyDescent="0.25">
      <c r="A465" s="184" t="s">
        <v>1086</v>
      </c>
      <c r="B465" s="182" t="s">
        <v>372</v>
      </c>
      <c r="C465" s="183"/>
      <c r="D465" s="183"/>
      <c r="E465" s="183"/>
      <c r="F465" s="183"/>
      <c r="G465" s="185" t="s">
        <v>1032</v>
      </c>
      <c r="H465" s="186"/>
      <c r="I465" s="186"/>
      <c r="J465" s="186"/>
      <c r="K465" s="187">
        <v>203977.88</v>
      </c>
      <c r="L465" s="187">
        <v>0</v>
      </c>
      <c r="M465" s="187">
        <v>26290.31</v>
      </c>
      <c r="N465" s="187">
        <v>230268.19</v>
      </c>
      <c r="O465" s="187">
        <f t="shared" si="4"/>
        <v>26290.31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460"/>
  <sheetViews>
    <sheetView zoomScale="130" zoomScaleNormal="130" workbookViewId="0">
      <selection activeCell="L60" sqref="L60:L63"/>
    </sheetView>
  </sheetViews>
  <sheetFormatPr defaultRowHeight="9.6" x14ac:dyDescent="0.2"/>
  <cols>
    <col min="1" max="1" width="11.6640625" style="155" bestFit="1" customWidth="1"/>
    <col min="2" max="7" width="2" style="133" customWidth="1"/>
    <col min="8" max="8" width="15.44140625" style="155" customWidth="1"/>
    <col min="9" max="9" width="19.6640625" style="155" bestFit="1" customWidth="1"/>
    <col min="10" max="10" width="10.109375" style="155" bestFit="1" customWidth="1"/>
    <col min="11" max="11" width="4.44140625" style="155" customWidth="1"/>
    <col min="12" max="12" width="15.5546875" style="167" bestFit="1" customWidth="1"/>
    <col min="13" max="14" width="14.33203125" style="167" bestFit="1" customWidth="1"/>
    <col min="15" max="15" width="15.5546875" style="167" bestFit="1" customWidth="1"/>
    <col min="16" max="16" width="14.33203125" style="167" bestFit="1" customWidth="1"/>
    <col min="17" max="247" width="9.109375" style="155"/>
    <col min="248" max="248" width="11.33203125" style="155" customWidth="1"/>
    <col min="249" max="249" width="2.33203125" style="155" customWidth="1"/>
    <col min="250" max="253" width="1.33203125" style="155" customWidth="1"/>
    <col min="254" max="254" width="0.88671875" style="155" customWidth="1"/>
    <col min="255" max="255" width="15.44140625" style="155" customWidth="1"/>
    <col min="256" max="256" width="0.88671875" style="155" customWidth="1"/>
    <col min="257" max="257" width="12.5546875" style="155" customWidth="1"/>
    <col min="258" max="258" width="4.44140625" style="155" customWidth="1"/>
    <col min="259" max="259" width="2.109375" style="155" customWidth="1"/>
    <col min="260" max="260" width="0.33203125" style="155" customWidth="1"/>
    <col min="261" max="261" width="0.5546875" style="155" customWidth="1"/>
    <col min="262" max="262" width="6.44140625" style="155" customWidth="1"/>
    <col min="263" max="263" width="3.109375" style="155" customWidth="1"/>
    <col min="264" max="264" width="1.5546875" style="155" customWidth="1"/>
    <col min="265" max="265" width="3.33203125" style="155" customWidth="1"/>
    <col min="266" max="266" width="9.109375" style="155"/>
    <col min="267" max="267" width="6.88671875" style="155" customWidth="1"/>
    <col min="268" max="268" width="1.5546875" style="155" customWidth="1"/>
    <col min="269" max="269" width="4.44140625" style="155" customWidth="1"/>
    <col min="270" max="270" width="5" style="155" customWidth="1"/>
    <col min="271" max="271" width="7.33203125" style="155" customWidth="1"/>
    <col min="272" max="503" width="9.109375" style="155"/>
    <col min="504" max="504" width="11.33203125" style="155" customWidth="1"/>
    <col min="505" max="505" width="2.33203125" style="155" customWidth="1"/>
    <col min="506" max="509" width="1.33203125" style="155" customWidth="1"/>
    <col min="510" max="510" width="0.88671875" style="155" customWidth="1"/>
    <col min="511" max="511" width="15.44140625" style="155" customWidth="1"/>
    <col min="512" max="512" width="0.88671875" style="155" customWidth="1"/>
    <col min="513" max="513" width="12.5546875" style="155" customWidth="1"/>
    <col min="514" max="514" width="4.44140625" style="155" customWidth="1"/>
    <col min="515" max="515" width="2.109375" style="155" customWidth="1"/>
    <col min="516" max="516" width="0.33203125" style="155" customWidth="1"/>
    <col min="517" max="517" width="0.5546875" style="155" customWidth="1"/>
    <col min="518" max="518" width="6.44140625" style="155" customWidth="1"/>
    <col min="519" max="519" width="3.109375" style="155" customWidth="1"/>
    <col min="520" max="520" width="1.5546875" style="155" customWidth="1"/>
    <col min="521" max="521" width="3.33203125" style="155" customWidth="1"/>
    <col min="522" max="522" width="9.109375" style="155"/>
    <col min="523" max="523" width="6.88671875" style="155" customWidth="1"/>
    <col min="524" max="524" width="1.5546875" style="155" customWidth="1"/>
    <col min="525" max="525" width="4.44140625" style="155" customWidth="1"/>
    <col min="526" max="526" width="5" style="155" customWidth="1"/>
    <col min="527" max="527" width="7.33203125" style="155" customWidth="1"/>
    <col min="528" max="759" width="9.109375" style="155"/>
    <col min="760" max="760" width="11.33203125" style="155" customWidth="1"/>
    <col min="761" max="761" width="2.33203125" style="155" customWidth="1"/>
    <col min="762" max="765" width="1.33203125" style="155" customWidth="1"/>
    <col min="766" max="766" width="0.88671875" style="155" customWidth="1"/>
    <col min="767" max="767" width="15.44140625" style="155" customWidth="1"/>
    <col min="768" max="768" width="0.88671875" style="155" customWidth="1"/>
    <col min="769" max="769" width="12.5546875" style="155" customWidth="1"/>
    <col min="770" max="770" width="4.44140625" style="155" customWidth="1"/>
    <col min="771" max="771" width="2.109375" style="155" customWidth="1"/>
    <col min="772" max="772" width="0.33203125" style="155" customWidth="1"/>
    <col min="773" max="773" width="0.5546875" style="155" customWidth="1"/>
    <col min="774" max="774" width="6.44140625" style="155" customWidth="1"/>
    <col min="775" max="775" width="3.109375" style="155" customWidth="1"/>
    <col min="776" max="776" width="1.5546875" style="155" customWidth="1"/>
    <col min="777" max="777" width="3.33203125" style="155" customWidth="1"/>
    <col min="778" max="778" width="9.109375" style="155"/>
    <col min="779" max="779" width="6.88671875" style="155" customWidth="1"/>
    <col min="780" max="780" width="1.5546875" style="155" customWidth="1"/>
    <col min="781" max="781" width="4.44140625" style="155" customWidth="1"/>
    <col min="782" max="782" width="5" style="155" customWidth="1"/>
    <col min="783" max="783" width="7.33203125" style="155" customWidth="1"/>
    <col min="784" max="1015" width="9.109375" style="155"/>
    <col min="1016" max="1016" width="11.33203125" style="155" customWidth="1"/>
    <col min="1017" max="1017" width="2.33203125" style="155" customWidth="1"/>
    <col min="1018" max="1021" width="1.33203125" style="155" customWidth="1"/>
    <col min="1022" max="1022" width="0.88671875" style="155" customWidth="1"/>
    <col min="1023" max="1023" width="15.44140625" style="155" customWidth="1"/>
    <col min="1024" max="1024" width="0.88671875" style="155" customWidth="1"/>
    <col min="1025" max="1025" width="12.5546875" style="155" customWidth="1"/>
    <col min="1026" max="1026" width="4.44140625" style="155" customWidth="1"/>
    <col min="1027" max="1027" width="2.109375" style="155" customWidth="1"/>
    <col min="1028" max="1028" width="0.33203125" style="155" customWidth="1"/>
    <col min="1029" max="1029" width="0.5546875" style="155" customWidth="1"/>
    <col min="1030" max="1030" width="6.44140625" style="155" customWidth="1"/>
    <col min="1031" max="1031" width="3.109375" style="155" customWidth="1"/>
    <col min="1032" max="1032" width="1.5546875" style="155" customWidth="1"/>
    <col min="1033" max="1033" width="3.33203125" style="155" customWidth="1"/>
    <col min="1034" max="1034" width="9.109375" style="155"/>
    <col min="1035" max="1035" width="6.88671875" style="155" customWidth="1"/>
    <col min="1036" max="1036" width="1.5546875" style="155" customWidth="1"/>
    <col min="1037" max="1037" width="4.44140625" style="155" customWidth="1"/>
    <col min="1038" max="1038" width="5" style="155" customWidth="1"/>
    <col min="1039" max="1039" width="7.33203125" style="155" customWidth="1"/>
    <col min="1040" max="1271" width="9.109375" style="155"/>
    <col min="1272" max="1272" width="11.33203125" style="155" customWidth="1"/>
    <col min="1273" max="1273" width="2.33203125" style="155" customWidth="1"/>
    <col min="1274" max="1277" width="1.33203125" style="155" customWidth="1"/>
    <col min="1278" max="1278" width="0.88671875" style="155" customWidth="1"/>
    <col min="1279" max="1279" width="15.44140625" style="155" customWidth="1"/>
    <col min="1280" max="1280" width="0.88671875" style="155" customWidth="1"/>
    <col min="1281" max="1281" width="12.5546875" style="155" customWidth="1"/>
    <col min="1282" max="1282" width="4.44140625" style="155" customWidth="1"/>
    <col min="1283" max="1283" width="2.109375" style="155" customWidth="1"/>
    <col min="1284" max="1284" width="0.33203125" style="155" customWidth="1"/>
    <col min="1285" max="1285" width="0.5546875" style="155" customWidth="1"/>
    <col min="1286" max="1286" width="6.44140625" style="155" customWidth="1"/>
    <col min="1287" max="1287" width="3.109375" style="155" customWidth="1"/>
    <col min="1288" max="1288" width="1.5546875" style="155" customWidth="1"/>
    <col min="1289" max="1289" width="3.33203125" style="155" customWidth="1"/>
    <col min="1290" max="1290" width="9.109375" style="155"/>
    <col min="1291" max="1291" width="6.88671875" style="155" customWidth="1"/>
    <col min="1292" max="1292" width="1.5546875" style="155" customWidth="1"/>
    <col min="1293" max="1293" width="4.44140625" style="155" customWidth="1"/>
    <col min="1294" max="1294" width="5" style="155" customWidth="1"/>
    <col min="1295" max="1295" width="7.33203125" style="155" customWidth="1"/>
    <col min="1296" max="1527" width="9.109375" style="155"/>
    <col min="1528" max="1528" width="11.33203125" style="155" customWidth="1"/>
    <col min="1529" max="1529" width="2.33203125" style="155" customWidth="1"/>
    <col min="1530" max="1533" width="1.33203125" style="155" customWidth="1"/>
    <col min="1534" max="1534" width="0.88671875" style="155" customWidth="1"/>
    <col min="1535" max="1535" width="15.44140625" style="155" customWidth="1"/>
    <col min="1536" max="1536" width="0.88671875" style="155" customWidth="1"/>
    <col min="1537" max="1537" width="12.5546875" style="155" customWidth="1"/>
    <col min="1538" max="1538" width="4.44140625" style="155" customWidth="1"/>
    <col min="1539" max="1539" width="2.109375" style="155" customWidth="1"/>
    <col min="1540" max="1540" width="0.33203125" style="155" customWidth="1"/>
    <col min="1541" max="1541" width="0.5546875" style="155" customWidth="1"/>
    <col min="1542" max="1542" width="6.44140625" style="155" customWidth="1"/>
    <col min="1543" max="1543" width="3.109375" style="155" customWidth="1"/>
    <col min="1544" max="1544" width="1.5546875" style="155" customWidth="1"/>
    <col min="1545" max="1545" width="3.33203125" style="155" customWidth="1"/>
    <col min="1546" max="1546" width="9.109375" style="155"/>
    <col min="1547" max="1547" width="6.88671875" style="155" customWidth="1"/>
    <col min="1548" max="1548" width="1.5546875" style="155" customWidth="1"/>
    <col min="1549" max="1549" width="4.44140625" style="155" customWidth="1"/>
    <col min="1550" max="1550" width="5" style="155" customWidth="1"/>
    <col min="1551" max="1551" width="7.33203125" style="155" customWidth="1"/>
    <col min="1552" max="1783" width="9.109375" style="155"/>
    <col min="1784" max="1784" width="11.33203125" style="155" customWidth="1"/>
    <col min="1785" max="1785" width="2.33203125" style="155" customWidth="1"/>
    <col min="1786" max="1789" width="1.33203125" style="155" customWidth="1"/>
    <col min="1790" max="1790" width="0.88671875" style="155" customWidth="1"/>
    <col min="1791" max="1791" width="15.44140625" style="155" customWidth="1"/>
    <col min="1792" max="1792" width="0.88671875" style="155" customWidth="1"/>
    <col min="1793" max="1793" width="12.5546875" style="155" customWidth="1"/>
    <col min="1794" max="1794" width="4.44140625" style="155" customWidth="1"/>
    <col min="1795" max="1795" width="2.109375" style="155" customWidth="1"/>
    <col min="1796" max="1796" width="0.33203125" style="155" customWidth="1"/>
    <col min="1797" max="1797" width="0.5546875" style="155" customWidth="1"/>
    <col min="1798" max="1798" width="6.44140625" style="155" customWidth="1"/>
    <col min="1799" max="1799" width="3.109375" style="155" customWidth="1"/>
    <col min="1800" max="1800" width="1.5546875" style="155" customWidth="1"/>
    <col min="1801" max="1801" width="3.33203125" style="155" customWidth="1"/>
    <col min="1802" max="1802" width="9.109375" style="155"/>
    <col min="1803" max="1803" width="6.88671875" style="155" customWidth="1"/>
    <col min="1804" max="1804" width="1.5546875" style="155" customWidth="1"/>
    <col min="1805" max="1805" width="4.44140625" style="155" customWidth="1"/>
    <col min="1806" max="1806" width="5" style="155" customWidth="1"/>
    <col min="1807" max="1807" width="7.33203125" style="155" customWidth="1"/>
    <col min="1808" max="2039" width="9.109375" style="155"/>
    <col min="2040" max="2040" width="11.33203125" style="155" customWidth="1"/>
    <col min="2041" max="2041" width="2.33203125" style="155" customWidth="1"/>
    <col min="2042" max="2045" width="1.33203125" style="155" customWidth="1"/>
    <col min="2046" max="2046" width="0.88671875" style="155" customWidth="1"/>
    <col min="2047" max="2047" width="15.44140625" style="155" customWidth="1"/>
    <col min="2048" max="2048" width="0.88671875" style="155" customWidth="1"/>
    <col min="2049" max="2049" width="12.5546875" style="155" customWidth="1"/>
    <col min="2050" max="2050" width="4.44140625" style="155" customWidth="1"/>
    <col min="2051" max="2051" width="2.109375" style="155" customWidth="1"/>
    <col min="2052" max="2052" width="0.33203125" style="155" customWidth="1"/>
    <col min="2053" max="2053" width="0.5546875" style="155" customWidth="1"/>
    <col min="2054" max="2054" width="6.44140625" style="155" customWidth="1"/>
    <col min="2055" max="2055" width="3.109375" style="155" customWidth="1"/>
    <col min="2056" max="2056" width="1.5546875" style="155" customWidth="1"/>
    <col min="2057" max="2057" width="3.33203125" style="155" customWidth="1"/>
    <col min="2058" max="2058" width="9.109375" style="155"/>
    <col min="2059" max="2059" width="6.88671875" style="155" customWidth="1"/>
    <col min="2060" max="2060" width="1.5546875" style="155" customWidth="1"/>
    <col min="2061" max="2061" width="4.44140625" style="155" customWidth="1"/>
    <col min="2062" max="2062" width="5" style="155" customWidth="1"/>
    <col min="2063" max="2063" width="7.33203125" style="155" customWidth="1"/>
    <col min="2064" max="2295" width="9.109375" style="155"/>
    <col min="2296" max="2296" width="11.33203125" style="155" customWidth="1"/>
    <col min="2297" max="2297" width="2.33203125" style="155" customWidth="1"/>
    <col min="2298" max="2301" width="1.33203125" style="155" customWidth="1"/>
    <col min="2302" max="2302" width="0.88671875" style="155" customWidth="1"/>
    <col min="2303" max="2303" width="15.44140625" style="155" customWidth="1"/>
    <col min="2304" max="2304" width="0.88671875" style="155" customWidth="1"/>
    <col min="2305" max="2305" width="12.5546875" style="155" customWidth="1"/>
    <col min="2306" max="2306" width="4.44140625" style="155" customWidth="1"/>
    <col min="2307" max="2307" width="2.109375" style="155" customWidth="1"/>
    <col min="2308" max="2308" width="0.33203125" style="155" customWidth="1"/>
    <col min="2309" max="2309" width="0.5546875" style="155" customWidth="1"/>
    <col min="2310" max="2310" width="6.44140625" style="155" customWidth="1"/>
    <col min="2311" max="2311" width="3.109375" style="155" customWidth="1"/>
    <col min="2312" max="2312" width="1.5546875" style="155" customWidth="1"/>
    <col min="2313" max="2313" width="3.33203125" style="155" customWidth="1"/>
    <col min="2314" max="2314" width="9.109375" style="155"/>
    <col min="2315" max="2315" width="6.88671875" style="155" customWidth="1"/>
    <col min="2316" max="2316" width="1.5546875" style="155" customWidth="1"/>
    <col min="2317" max="2317" width="4.44140625" style="155" customWidth="1"/>
    <col min="2318" max="2318" width="5" style="155" customWidth="1"/>
    <col min="2319" max="2319" width="7.33203125" style="155" customWidth="1"/>
    <col min="2320" max="2551" width="9.109375" style="155"/>
    <col min="2552" max="2552" width="11.33203125" style="155" customWidth="1"/>
    <col min="2553" max="2553" width="2.33203125" style="155" customWidth="1"/>
    <col min="2554" max="2557" width="1.33203125" style="155" customWidth="1"/>
    <col min="2558" max="2558" width="0.88671875" style="155" customWidth="1"/>
    <col min="2559" max="2559" width="15.44140625" style="155" customWidth="1"/>
    <col min="2560" max="2560" width="0.88671875" style="155" customWidth="1"/>
    <col min="2561" max="2561" width="12.5546875" style="155" customWidth="1"/>
    <col min="2562" max="2562" width="4.44140625" style="155" customWidth="1"/>
    <col min="2563" max="2563" width="2.109375" style="155" customWidth="1"/>
    <col min="2564" max="2564" width="0.33203125" style="155" customWidth="1"/>
    <col min="2565" max="2565" width="0.5546875" style="155" customWidth="1"/>
    <col min="2566" max="2566" width="6.44140625" style="155" customWidth="1"/>
    <col min="2567" max="2567" width="3.109375" style="155" customWidth="1"/>
    <col min="2568" max="2568" width="1.5546875" style="155" customWidth="1"/>
    <col min="2569" max="2569" width="3.33203125" style="155" customWidth="1"/>
    <col min="2570" max="2570" width="9.109375" style="155"/>
    <col min="2571" max="2571" width="6.88671875" style="155" customWidth="1"/>
    <col min="2572" max="2572" width="1.5546875" style="155" customWidth="1"/>
    <col min="2573" max="2573" width="4.44140625" style="155" customWidth="1"/>
    <col min="2574" max="2574" width="5" style="155" customWidth="1"/>
    <col min="2575" max="2575" width="7.33203125" style="155" customWidth="1"/>
    <col min="2576" max="2807" width="9.109375" style="155"/>
    <col min="2808" max="2808" width="11.33203125" style="155" customWidth="1"/>
    <col min="2809" max="2809" width="2.33203125" style="155" customWidth="1"/>
    <col min="2810" max="2813" width="1.33203125" style="155" customWidth="1"/>
    <col min="2814" max="2814" width="0.88671875" style="155" customWidth="1"/>
    <col min="2815" max="2815" width="15.44140625" style="155" customWidth="1"/>
    <col min="2816" max="2816" width="0.88671875" style="155" customWidth="1"/>
    <col min="2817" max="2817" width="12.5546875" style="155" customWidth="1"/>
    <col min="2818" max="2818" width="4.44140625" style="155" customWidth="1"/>
    <col min="2819" max="2819" width="2.109375" style="155" customWidth="1"/>
    <col min="2820" max="2820" width="0.33203125" style="155" customWidth="1"/>
    <col min="2821" max="2821" width="0.5546875" style="155" customWidth="1"/>
    <col min="2822" max="2822" width="6.44140625" style="155" customWidth="1"/>
    <col min="2823" max="2823" width="3.109375" style="155" customWidth="1"/>
    <col min="2824" max="2824" width="1.5546875" style="155" customWidth="1"/>
    <col min="2825" max="2825" width="3.33203125" style="155" customWidth="1"/>
    <col min="2826" max="2826" width="9.109375" style="155"/>
    <col min="2827" max="2827" width="6.88671875" style="155" customWidth="1"/>
    <col min="2828" max="2828" width="1.5546875" style="155" customWidth="1"/>
    <col min="2829" max="2829" width="4.44140625" style="155" customWidth="1"/>
    <col min="2830" max="2830" width="5" style="155" customWidth="1"/>
    <col min="2831" max="2831" width="7.33203125" style="155" customWidth="1"/>
    <col min="2832" max="3063" width="9.109375" style="155"/>
    <col min="3064" max="3064" width="11.33203125" style="155" customWidth="1"/>
    <col min="3065" max="3065" width="2.33203125" style="155" customWidth="1"/>
    <col min="3066" max="3069" width="1.33203125" style="155" customWidth="1"/>
    <col min="3070" max="3070" width="0.88671875" style="155" customWidth="1"/>
    <col min="3071" max="3071" width="15.44140625" style="155" customWidth="1"/>
    <col min="3072" max="3072" width="0.88671875" style="155" customWidth="1"/>
    <col min="3073" max="3073" width="12.5546875" style="155" customWidth="1"/>
    <col min="3074" max="3074" width="4.44140625" style="155" customWidth="1"/>
    <col min="3075" max="3075" width="2.109375" style="155" customWidth="1"/>
    <col min="3076" max="3076" width="0.33203125" style="155" customWidth="1"/>
    <col min="3077" max="3077" width="0.5546875" style="155" customWidth="1"/>
    <col min="3078" max="3078" width="6.44140625" style="155" customWidth="1"/>
    <col min="3079" max="3079" width="3.109375" style="155" customWidth="1"/>
    <col min="3080" max="3080" width="1.5546875" style="155" customWidth="1"/>
    <col min="3081" max="3081" width="3.33203125" style="155" customWidth="1"/>
    <col min="3082" max="3082" width="9.109375" style="155"/>
    <col min="3083" max="3083" width="6.88671875" style="155" customWidth="1"/>
    <col min="3084" max="3084" width="1.5546875" style="155" customWidth="1"/>
    <col min="3085" max="3085" width="4.44140625" style="155" customWidth="1"/>
    <col min="3086" max="3086" width="5" style="155" customWidth="1"/>
    <col min="3087" max="3087" width="7.33203125" style="155" customWidth="1"/>
    <col min="3088" max="3319" width="9.109375" style="155"/>
    <col min="3320" max="3320" width="11.33203125" style="155" customWidth="1"/>
    <col min="3321" max="3321" width="2.33203125" style="155" customWidth="1"/>
    <col min="3322" max="3325" width="1.33203125" style="155" customWidth="1"/>
    <col min="3326" max="3326" width="0.88671875" style="155" customWidth="1"/>
    <col min="3327" max="3327" width="15.44140625" style="155" customWidth="1"/>
    <col min="3328" max="3328" width="0.88671875" style="155" customWidth="1"/>
    <col min="3329" max="3329" width="12.5546875" style="155" customWidth="1"/>
    <col min="3330" max="3330" width="4.44140625" style="155" customWidth="1"/>
    <col min="3331" max="3331" width="2.109375" style="155" customWidth="1"/>
    <col min="3332" max="3332" width="0.33203125" style="155" customWidth="1"/>
    <col min="3333" max="3333" width="0.5546875" style="155" customWidth="1"/>
    <col min="3334" max="3334" width="6.44140625" style="155" customWidth="1"/>
    <col min="3335" max="3335" width="3.109375" style="155" customWidth="1"/>
    <col min="3336" max="3336" width="1.5546875" style="155" customWidth="1"/>
    <col min="3337" max="3337" width="3.33203125" style="155" customWidth="1"/>
    <col min="3338" max="3338" width="9.109375" style="155"/>
    <col min="3339" max="3339" width="6.88671875" style="155" customWidth="1"/>
    <col min="3340" max="3340" width="1.5546875" style="155" customWidth="1"/>
    <col min="3341" max="3341" width="4.44140625" style="155" customWidth="1"/>
    <col min="3342" max="3342" width="5" style="155" customWidth="1"/>
    <col min="3343" max="3343" width="7.33203125" style="155" customWidth="1"/>
    <col min="3344" max="3575" width="9.109375" style="155"/>
    <col min="3576" max="3576" width="11.33203125" style="155" customWidth="1"/>
    <col min="3577" max="3577" width="2.33203125" style="155" customWidth="1"/>
    <col min="3578" max="3581" width="1.33203125" style="155" customWidth="1"/>
    <col min="3582" max="3582" width="0.88671875" style="155" customWidth="1"/>
    <col min="3583" max="3583" width="15.44140625" style="155" customWidth="1"/>
    <col min="3584" max="3584" width="0.88671875" style="155" customWidth="1"/>
    <col min="3585" max="3585" width="12.5546875" style="155" customWidth="1"/>
    <col min="3586" max="3586" width="4.44140625" style="155" customWidth="1"/>
    <col min="3587" max="3587" width="2.109375" style="155" customWidth="1"/>
    <col min="3588" max="3588" width="0.33203125" style="155" customWidth="1"/>
    <col min="3589" max="3589" width="0.5546875" style="155" customWidth="1"/>
    <col min="3590" max="3590" width="6.44140625" style="155" customWidth="1"/>
    <col min="3591" max="3591" width="3.109375" style="155" customWidth="1"/>
    <col min="3592" max="3592" width="1.5546875" style="155" customWidth="1"/>
    <col min="3593" max="3593" width="3.33203125" style="155" customWidth="1"/>
    <col min="3594" max="3594" width="9.109375" style="155"/>
    <col min="3595" max="3595" width="6.88671875" style="155" customWidth="1"/>
    <col min="3596" max="3596" width="1.5546875" style="155" customWidth="1"/>
    <col min="3597" max="3597" width="4.44140625" style="155" customWidth="1"/>
    <col min="3598" max="3598" width="5" style="155" customWidth="1"/>
    <col min="3599" max="3599" width="7.33203125" style="155" customWidth="1"/>
    <col min="3600" max="3831" width="9.109375" style="155"/>
    <col min="3832" max="3832" width="11.33203125" style="155" customWidth="1"/>
    <col min="3833" max="3833" width="2.33203125" style="155" customWidth="1"/>
    <col min="3834" max="3837" width="1.33203125" style="155" customWidth="1"/>
    <col min="3838" max="3838" width="0.88671875" style="155" customWidth="1"/>
    <col min="3839" max="3839" width="15.44140625" style="155" customWidth="1"/>
    <col min="3840" max="3840" width="0.88671875" style="155" customWidth="1"/>
    <col min="3841" max="3841" width="12.5546875" style="155" customWidth="1"/>
    <col min="3842" max="3842" width="4.44140625" style="155" customWidth="1"/>
    <col min="3843" max="3843" width="2.109375" style="155" customWidth="1"/>
    <col min="3844" max="3844" width="0.33203125" style="155" customWidth="1"/>
    <col min="3845" max="3845" width="0.5546875" style="155" customWidth="1"/>
    <col min="3846" max="3846" width="6.44140625" style="155" customWidth="1"/>
    <col min="3847" max="3847" width="3.109375" style="155" customWidth="1"/>
    <col min="3848" max="3848" width="1.5546875" style="155" customWidth="1"/>
    <col min="3849" max="3849" width="3.33203125" style="155" customWidth="1"/>
    <col min="3850" max="3850" width="9.109375" style="155"/>
    <col min="3851" max="3851" width="6.88671875" style="155" customWidth="1"/>
    <col min="3852" max="3852" width="1.5546875" style="155" customWidth="1"/>
    <col min="3853" max="3853" width="4.44140625" style="155" customWidth="1"/>
    <col min="3854" max="3854" width="5" style="155" customWidth="1"/>
    <col min="3855" max="3855" width="7.33203125" style="155" customWidth="1"/>
    <col min="3856" max="4087" width="9.109375" style="155"/>
    <col min="4088" max="4088" width="11.33203125" style="155" customWidth="1"/>
    <col min="4089" max="4089" width="2.33203125" style="155" customWidth="1"/>
    <col min="4090" max="4093" width="1.33203125" style="155" customWidth="1"/>
    <col min="4094" max="4094" width="0.88671875" style="155" customWidth="1"/>
    <col min="4095" max="4095" width="15.44140625" style="155" customWidth="1"/>
    <col min="4096" max="4096" width="0.88671875" style="155" customWidth="1"/>
    <col min="4097" max="4097" width="12.5546875" style="155" customWidth="1"/>
    <col min="4098" max="4098" width="4.44140625" style="155" customWidth="1"/>
    <col min="4099" max="4099" width="2.109375" style="155" customWidth="1"/>
    <col min="4100" max="4100" width="0.33203125" style="155" customWidth="1"/>
    <col min="4101" max="4101" width="0.5546875" style="155" customWidth="1"/>
    <col min="4102" max="4102" width="6.44140625" style="155" customWidth="1"/>
    <col min="4103" max="4103" width="3.109375" style="155" customWidth="1"/>
    <col min="4104" max="4104" width="1.5546875" style="155" customWidth="1"/>
    <col min="4105" max="4105" width="3.33203125" style="155" customWidth="1"/>
    <col min="4106" max="4106" width="9.109375" style="155"/>
    <col min="4107" max="4107" width="6.88671875" style="155" customWidth="1"/>
    <col min="4108" max="4108" width="1.5546875" style="155" customWidth="1"/>
    <col min="4109" max="4109" width="4.44140625" style="155" customWidth="1"/>
    <col min="4110" max="4110" width="5" style="155" customWidth="1"/>
    <col min="4111" max="4111" width="7.33203125" style="155" customWidth="1"/>
    <col min="4112" max="4343" width="9.109375" style="155"/>
    <col min="4344" max="4344" width="11.33203125" style="155" customWidth="1"/>
    <col min="4345" max="4345" width="2.33203125" style="155" customWidth="1"/>
    <col min="4346" max="4349" width="1.33203125" style="155" customWidth="1"/>
    <col min="4350" max="4350" width="0.88671875" style="155" customWidth="1"/>
    <col min="4351" max="4351" width="15.44140625" style="155" customWidth="1"/>
    <col min="4352" max="4352" width="0.88671875" style="155" customWidth="1"/>
    <col min="4353" max="4353" width="12.5546875" style="155" customWidth="1"/>
    <col min="4354" max="4354" width="4.44140625" style="155" customWidth="1"/>
    <col min="4355" max="4355" width="2.109375" style="155" customWidth="1"/>
    <col min="4356" max="4356" width="0.33203125" style="155" customWidth="1"/>
    <col min="4357" max="4357" width="0.5546875" style="155" customWidth="1"/>
    <col min="4358" max="4358" width="6.44140625" style="155" customWidth="1"/>
    <col min="4359" max="4359" width="3.109375" style="155" customWidth="1"/>
    <col min="4360" max="4360" width="1.5546875" style="155" customWidth="1"/>
    <col min="4361" max="4361" width="3.33203125" style="155" customWidth="1"/>
    <col min="4362" max="4362" width="9.109375" style="155"/>
    <col min="4363" max="4363" width="6.88671875" style="155" customWidth="1"/>
    <col min="4364" max="4364" width="1.5546875" style="155" customWidth="1"/>
    <col min="4365" max="4365" width="4.44140625" style="155" customWidth="1"/>
    <col min="4366" max="4366" width="5" style="155" customWidth="1"/>
    <col min="4367" max="4367" width="7.33203125" style="155" customWidth="1"/>
    <col min="4368" max="4599" width="9.109375" style="155"/>
    <col min="4600" max="4600" width="11.33203125" style="155" customWidth="1"/>
    <col min="4601" max="4601" width="2.33203125" style="155" customWidth="1"/>
    <col min="4602" max="4605" width="1.33203125" style="155" customWidth="1"/>
    <col min="4606" max="4606" width="0.88671875" style="155" customWidth="1"/>
    <col min="4607" max="4607" width="15.44140625" style="155" customWidth="1"/>
    <col min="4608" max="4608" width="0.88671875" style="155" customWidth="1"/>
    <col min="4609" max="4609" width="12.5546875" style="155" customWidth="1"/>
    <col min="4610" max="4610" width="4.44140625" style="155" customWidth="1"/>
    <col min="4611" max="4611" width="2.109375" style="155" customWidth="1"/>
    <col min="4612" max="4612" width="0.33203125" style="155" customWidth="1"/>
    <col min="4613" max="4613" width="0.5546875" style="155" customWidth="1"/>
    <col min="4614" max="4614" width="6.44140625" style="155" customWidth="1"/>
    <col min="4615" max="4615" width="3.109375" style="155" customWidth="1"/>
    <col min="4616" max="4616" width="1.5546875" style="155" customWidth="1"/>
    <col min="4617" max="4617" width="3.33203125" style="155" customWidth="1"/>
    <col min="4618" max="4618" width="9.109375" style="155"/>
    <col min="4619" max="4619" width="6.88671875" style="155" customWidth="1"/>
    <col min="4620" max="4620" width="1.5546875" style="155" customWidth="1"/>
    <col min="4621" max="4621" width="4.44140625" style="155" customWidth="1"/>
    <col min="4622" max="4622" width="5" style="155" customWidth="1"/>
    <col min="4623" max="4623" width="7.33203125" style="155" customWidth="1"/>
    <col min="4624" max="4855" width="9.109375" style="155"/>
    <col min="4856" max="4856" width="11.33203125" style="155" customWidth="1"/>
    <col min="4857" max="4857" width="2.33203125" style="155" customWidth="1"/>
    <col min="4858" max="4861" width="1.33203125" style="155" customWidth="1"/>
    <col min="4862" max="4862" width="0.88671875" style="155" customWidth="1"/>
    <col min="4863" max="4863" width="15.44140625" style="155" customWidth="1"/>
    <col min="4864" max="4864" width="0.88671875" style="155" customWidth="1"/>
    <col min="4865" max="4865" width="12.5546875" style="155" customWidth="1"/>
    <col min="4866" max="4866" width="4.44140625" style="155" customWidth="1"/>
    <col min="4867" max="4867" width="2.109375" style="155" customWidth="1"/>
    <col min="4868" max="4868" width="0.33203125" style="155" customWidth="1"/>
    <col min="4869" max="4869" width="0.5546875" style="155" customWidth="1"/>
    <col min="4870" max="4870" width="6.44140625" style="155" customWidth="1"/>
    <col min="4871" max="4871" width="3.109375" style="155" customWidth="1"/>
    <col min="4872" max="4872" width="1.5546875" style="155" customWidth="1"/>
    <col min="4873" max="4873" width="3.33203125" style="155" customWidth="1"/>
    <col min="4874" max="4874" width="9.109375" style="155"/>
    <col min="4875" max="4875" width="6.88671875" style="155" customWidth="1"/>
    <col min="4876" max="4876" width="1.5546875" style="155" customWidth="1"/>
    <col min="4877" max="4877" width="4.44140625" style="155" customWidth="1"/>
    <col min="4878" max="4878" width="5" style="155" customWidth="1"/>
    <col min="4879" max="4879" width="7.33203125" style="155" customWidth="1"/>
    <col min="4880" max="5111" width="9.109375" style="155"/>
    <col min="5112" max="5112" width="11.33203125" style="155" customWidth="1"/>
    <col min="5113" max="5113" width="2.33203125" style="155" customWidth="1"/>
    <col min="5114" max="5117" width="1.33203125" style="155" customWidth="1"/>
    <col min="5118" max="5118" width="0.88671875" style="155" customWidth="1"/>
    <col min="5119" max="5119" width="15.44140625" style="155" customWidth="1"/>
    <col min="5120" max="5120" width="0.88671875" style="155" customWidth="1"/>
    <col min="5121" max="5121" width="12.5546875" style="155" customWidth="1"/>
    <col min="5122" max="5122" width="4.44140625" style="155" customWidth="1"/>
    <col min="5123" max="5123" width="2.109375" style="155" customWidth="1"/>
    <col min="5124" max="5124" width="0.33203125" style="155" customWidth="1"/>
    <col min="5125" max="5125" width="0.5546875" style="155" customWidth="1"/>
    <col min="5126" max="5126" width="6.44140625" style="155" customWidth="1"/>
    <col min="5127" max="5127" width="3.109375" style="155" customWidth="1"/>
    <col min="5128" max="5128" width="1.5546875" style="155" customWidth="1"/>
    <col min="5129" max="5129" width="3.33203125" style="155" customWidth="1"/>
    <col min="5130" max="5130" width="9.109375" style="155"/>
    <col min="5131" max="5131" width="6.88671875" style="155" customWidth="1"/>
    <col min="5132" max="5132" width="1.5546875" style="155" customWidth="1"/>
    <col min="5133" max="5133" width="4.44140625" style="155" customWidth="1"/>
    <col min="5134" max="5134" width="5" style="155" customWidth="1"/>
    <col min="5135" max="5135" width="7.33203125" style="155" customWidth="1"/>
    <col min="5136" max="5367" width="9.109375" style="155"/>
    <col min="5368" max="5368" width="11.33203125" style="155" customWidth="1"/>
    <col min="5369" max="5369" width="2.33203125" style="155" customWidth="1"/>
    <col min="5370" max="5373" width="1.33203125" style="155" customWidth="1"/>
    <col min="5374" max="5374" width="0.88671875" style="155" customWidth="1"/>
    <col min="5375" max="5375" width="15.44140625" style="155" customWidth="1"/>
    <col min="5376" max="5376" width="0.88671875" style="155" customWidth="1"/>
    <col min="5377" max="5377" width="12.5546875" style="155" customWidth="1"/>
    <col min="5378" max="5378" width="4.44140625" style="155" customWidth="1"/>
    <col min="5379" max="5379" width="2.109375" style="155" customWidth="1"/>
    <col min="5380" max="5380" width="0.33203125" style="155" customWidth="1"/>
    <col min="5381" max="5381" width="0.5546875" style="155" customWidth="1"/>
    <col min="5382" max="5382" width="6.44140625" style="155" customWidth="1"/>
    <col min="5383" max="5383" width="3.109375" style="155" customWidth="1"/>
    <col min="5384" max="5384" width="1.5546875" style="155" customWidth="1"/>
    <col min="5385" max="5385" width="3.33203125" style="155" customWidth="1"/>
    <col min="5386" max="5386" width="9.109375" style="155"/>
    <col min="5387" max="5387" width="6.88671875" style="155" customWidth="1"/>
    <col min="5388" max="5388" width="1.5546875" style="155" customWidth="1"/>
    <col min="5389" max="5389" width="4.44140625" style="155" customWidth="1"/>
    <col min="5390" max="5390" width="5" style="155" customWidth="1"/>
    <col min="5391" max="5391" width="7.33203125" style="155" customWidth="1"/>
    <col min="5392" max="5623" width="9.109375" style="155"/>
    <col min="5624" max="5624" width="11.33203125" style="155" customWidth="1"/>
    <col min="5625" max="5625" width="2.33203125" style="155" customWidth="1"/>
    <col min="5626" max="5629" width="1.33203125" style="155" customWidth="1"/>
    <col min="5630" max="5630" width="0.88671875" style="155" customWidth="1"/>
    <col min="5631" max="5631" width="15.44140625" style="155" customWidth="1"/>
    <col min="5632" max="5632" width="0.88671875" style="155" customWidth="1"/>
    <col min="5633" max="5633" width="12.5546875" style="155" customWidth="1"/>
    <col min="5634" max="5634" width="4.44140625" style="155" customWidth="1"/>
    <col min="5635" max="5635" width="2.109375" style="155" customWidth="1"/>
    <col min="5636" max="5636" width="0.33203125" style="155" customWidth="1"/>
    <col min="5637" max="5637" width="0.5546875" style="155" customWidth="1"/>
    <col min="5638" max="5638" width="6.44140625" style="155" customWidth="1"/>
    <col min="5639" max="5639" width="3.109375" style="155" customWidth="1"/>
    <col min="5640" max="5640" width="1.5546875" style="155" customWidth="1"/>
    <col min="5641" max="5641" width="3.33203125" style="155" customWidth="1"/>
    <col min="5642" max="5642" width="9.109375" style="155"/>
    <col min="5643" max="5643" width="6.88671875" style="155" customWidth="1"/>
    <col min="5644" max="5644" width="1.5546875" style="155" customWidth="1"/>
    <col min="5645" max="5645" width="4.44140625" style="155" customWidth="1"/>
    <col min="5646" max="5646" width="5" style="155" customWidth="1"/>
    <col min="5647" max="5647" width="7.33203125" style="155" customWidth="1"/>
    <col min="5648" max="5879" width="9.109375" style="155"/>
    <col min="5880" max="5880" width="11.33203125" style="155" customWidth="1"/>
    <col min="5881" max="5881" width="2.33203125" style="155" customWidth="1"/>
    <col min="5882" max="5885" width="1.33203125" style="155" customWidth="1"/>
    <col min="5886" max="5886" width="0.88671875" style="155" customWidth="1"/>
    <col min="5887" max="5887" width="15.44140625" style="155" customWidth="1"/>
    <col min="5888" max="5888" width="0.88671875" style="155" customWidth="1"/>
    <col min="5889" max="5889" width="12.5546875" style="155" customWidth="1"/>
    <col min="5890" max="5890" width="4.44140625" style="155" customWidth="1"/>
    <col min="5891" max="5891" width="2.109375" style="155" customWidth="1"/>
    <col min="5892" max="5892" width="0.33203125" style="155" customWidth="1"/>
    <col min="5893" max="5893" width="0.5546875" style="155" customWidth="1"/>
    <col min="5894" max="5894" width="6.44140625" style="155" customWidth="1"/>
    <col min="5895" max="5895" width="3.109375" style="155" customWidth="1"/>
    <col min="5896" max="5896" width="1.5546875" style="155" customWidth="1"/>
    <col min="5897" max="5897" width="3.33203125" style="155" customWidth="1"/>
    <col min="5898" max="5898" width="9.109375" style="155"/>
    <col min="5899" max="5899" width="6.88671875" style="155" customWidth="1"/>
    <col min="5900" max="5900" width="1.5546875" style="155" customWidth="1"/>
    <col min="5901" max="5901" width="4.44140625" style="155" customWidth="1"/>
    <col min="5902" max="5902" width="5" style="155" customWidth="1"/>
    <col min="5903" max="5903" width="7.33203125" style="155" customWidth="1"/>
    <col min="5904" max="6135" width="9.109375" style="155"/>
    <col min="6136" max="6136" width="11.33203125" style="155" customWidth="1"/>
    <col min="6137" max="6137" width="2.33203125" style="155" customWidth="1"/>
    <col min="6138" max="6141" width="1.33203125" style="155" customWidth="1"/>
    <col min="6142" max="6142" width="0.88671875" style="155" customWidth="1"/>
    <col min="6143" max="6143" width="15.44140625" style="155" customWidth="1"/>
    <col min="6144" max="6144" width="0.88671875" style="155" customWidth="1"/>
    <col min="6145" max="6145" width="12.5546875" style="155" customWidth="1"/>
    <col min="6146" max="6146" width="4.44140625" style="155" customWidth="1"/>
    <col min="6147" max="6147" width="2.109375" style="155" customWidth="1"/>
    <col min="6148" max="6148" width="0.33203125" style="155" customWidth="1"/>
    <col min="6149" max="6149" width="0.5546875" style="155" customWidth="1"/>
    <col min="6150" max="6150" width="6.44140625" style="155" customWidth="1"/>
    <col min="6151" max="6151" width="3.109375" style="155" customWidth="1"/>
    <col min="6152" max="6152" width="1.5546875" style="155" customWidth="1"/>
    <col min="6153" max="6153" width="3.33203125" style="155" customWidth="1"/>
    <col min="6154" max="6154" width="9.109375" style="155"/>
    <col min="6155" max="6155" width="6.88671875" style="155" customWidth="1"/>
    <col min="6156" max="6156" width="1.5546875" style="155" customWidth="1"/>
    <col min="6157" max="6157" width="4.44140625" style="155" customWidth="1"/>
    <col min="6158" max="6158" width="5" style="155" customWidth="1"/>
    <col min="6159" max="6159" width="7.33203125" style="155" customWidth="1"/>
    <col min="6160" max="6391" width="9.109375" style="155"/>
    <col min="6392" max="6392" width="11.33203125" style="155" customWidth="1"/>
    <col min="6393" max="6393" width="2.33203125" style="155" customWidth="1"/>
    <col min="6394" max="6397" width="1.33203125" style="155" customWidth="1"/>
    <col min="6398" max="6398" width="0.88671875" style="155" customWidth="1"/>
    <col min="6399" max="6399" width="15.44140625" style="155" customWidth="1"/>
    <col min="6400" max="6400" width="0.88671875" style="155" customWidth="1"/>
    <col min="6401" max="6401" width="12.5546875" style="155" customWidth="1"/>
    <col min="6402" max="6402" width="4.44140625" style="155" customWidth="1"/>
    <col min="6403" max="6403" width="2.109375" style="155" customWidth="1"/>
    <col min="6404" max="6404" width="0.33203125" style="155" customWidth="1"/>
    <col min="6405" max="6405" width="0.5546875" style="155" customWidth="1"/>
    <col min="6406" max="6406" width="6.44140625" style="155" customWidth="1"/>
    <col min="6407" max="6407" width="3.109375" style="155" customWidth="1"/>
    <col min="6408" max="6408" width="1.5546875" style="155" customWidth="1"/>
    <col min="6409" max="6409" width="3.33203125" style="155" customWidth="1"/>
    <col min="6410" max="6410" width="9.109375" style="155"/>
    <col min="6411" max="6411" width="6.88671875" style="155" customWidth="1"/>
    <col min="6412" max="6412" width="1.5546875" style="155" customWidth="1"/>
    <col min="6413" max="6413" width="4.44140625" style="155" customWidth="1"/>
    <col min="6414" max="6414" width="5" style="155" customWidth="1"/>
    <col min="6415" max="6415" width="7.33203125" style="155" customWidth="1"/>
    <col min="6416" max="6647" width="9.109375" style="155"/>
    <col min="6648" max="6648" width="11.33203125" style="155" customWidth="1"/>
    <col min="6649" max="6649" width="2.33203125" style="155" customWidth="1"/>
    <col min="6650" max="6653" width="1.33203125" style="155" customWidth="1"/>
    <col min="6654" max="6654" width="0.88671875" style="155" customWidth="1"/>
    <col min="6655" max="6655" width="15.44140625" style="155" customWidth="1"/>
    <col min="6656" max="6656" width="0.88671875" style="155" customWidth="1"/>
    <col min="6657" max="6657" width="12.5546875" style="155" customWidth="1"/>
    <col min="6658" max="6658" width="4.44140625" style="155" customWidth="1"/>
    <col min="6659" max="6659" width="2.109375" style="155" customWidth="1"/>
    <col min="6660" max="6660" width="0.33203125" style="155" customWidth="1"/>
    <col min="6661" max="6661" width="0.5546875" style="155" customWidth="1"/>
    <col min="6662" max="6662" width="6.44140625" style="155" customWidth="1"/>
    <col min="6663" max="6663" width="3.109375" style="155" customWidth="1"/>
    <col min="6664" max="6664" width="1.5546875" style="155" customWidth="1"/>
    <col min="6665" max="6665" width="3.33203125" style="155" customWidth="1"/>
    <col min="6666" max="6666" width="9.109375" style="155"/>
    <col min="6667" max="6667" width="6.88671875" style="155" customWidth="1"/>
    <col min="6668" max="6668" width="1.5546875" style="155" customWidth="1"/>
    <col min="6669" max="6669" width="4.44140625" style="155" customWidth="1"/>
    <col min="6670" max="6670" width="5" style="155" customWidth="1"/>
    <col min="6671" max="6671" width="7.33203125" style="155" customWidth="1"/>
    <col min="6672" max="6903" width="9.109375" style="155"/>
    <col min="6904" max="6904" width="11.33203125" style="155" customWidth="1"/>
    <col min="6905" max="6905" width="2.33203125" style="155" customWidth="1"/>
    <col min="6906" max="6909" width="1.33203125" style="155" customWidth="1"/>
    <col min="6910" max="6910" width="0.88671875" style="155" customWidth="1"/>
    <col min="6911" max="6911" width="15.44140625" style="155" customWidth="1"/>
    <col min="6912" max="6912" width="0.88671875" style="155" customWidth="1"/>
    <col min="6913" max="6913" width="12.5546875" style="155" customWidth="1"/>
    <col min="6914" max="6914" width="4.44140625" style="155" customWidth="1"/>
    <col min="6915" max="6915" width="2.109375" style="155" customWidth="1"/>
    <col min="6916" max="6916" width="0.33203125" style="155" customWidth="1"/>
    <col min="6917" max="6917" width="0.5546875" style="155" customWidth="1"/>
    <col min="6918" max="6918" width="6.44140625" style="155" customWidth="1"/>
    <col min="6919" max="6919" width="3.109375" style="155" customWidth="1"/>
    <col min="6920" max="6920" width="1.5546875" style="155" customWidth="1"/>
    <col min="6921" max="6921" width="3.33203125" style="155" customWidth="1"/>
    <col min="6922" max="6922" width="9.109375" style="155"/>
    <col min="6923" max="6923" width="6.88671875" style="155" customWidth="1"/>
    <col min="6924" max="6924" width="1.5546875" style="155" customWidth="1"/>
    <col min="6925" max="6925" width="4.44140625" style="155" customWidth="1"/>
    <col min="6926" max="6926" width="5" style="155" customWidth="1"/>
    <col min="6927" max="6927" width="7.33203125" style="155" customWidth="1"/>
    <col min="6928" max="7159" width="9.109375" style="155"/>
    <col min="7160" max="7160" width="11.33203125" style="155" customWidth="1"/>
    <col min="7161" max="7161" width="2.33203125" style="155" customWidth="1"/>
    <col min="7162" max="7165" width="1.33203125" style="155" customWidth="1"/>
    <col min="7166" max="7166" width="0.88671875" style="155" customWidth="1"/>
    <col min="7167" max="7167" width="15.44140625" style="155" customWidth="1"/>
    <col min="7168" max="7168" width="0.88671875" style="155" customWidth="1"/>
    <col min="7169" max="7169" width="12.5546875" style="155" customWidth="1"/>
    <col min="7170" max="7170" width="4.44140625" style="155" customWidth="1"/>
    <col min="7171" max="7171" width="2.109375" style="155" customWidth="1"/>
    <col min="7172" max="7172" width="0.33203125" style="155" customWidth="1"/>
    <col min="7173" max="7173" width="0.5546875" style="155" customWidth="1"/>
    <col min="7174" max="7174" width="6.44140625" style="155" customWidth="1"/>
    <col min="7175" max="7175" width="3.109375" style="155" customWidth="1"/>
    <col min="7176" max="7176" width="1.5546875" style="155" customWidth="1"/>
    <col min="7177" max="7177" width="3.33203125" style="155" customWidth="1"/>
    <col min="7178" max="7178" width="9.109375" style="155"/>
    <col min="7179" max="7179" width="6.88671875" style="155" customWidth="1"/>
    <col min="7180" max="7180" width="1.5546875" style="155" customWidth="1"/>
    <col min="7181" max="7181" width="4.44140625" style="155" customWidth="1"/>
    <col min="7182" max="7182" width="5" style="155" customWidth="1"/>
    <col min="7183" max="7183" width="7.33203125" style="155" customWidth="1"/>
    <col min="7184" max="7415" width="9.109375" style="155"/>
    <col min="7416" max="7416" width="11.33203125" style="155" customWidth="1"/>
    <col min="7417" max="7417" width="2.33203125" style="155" customWidth="1"/>
    <col min="7418" max="7421" width="1.33203125" style="155" customWidth="1"/>
    <col min="7422" max="7422" width="0.88671875" style="155" customWidth="1"/>
    <col min="7423" max="7423" width="15.44140625" style="155" customWidth="1"/>
    <col min="7424" max="7424" width="0.88671875" style="155" customWidth="1"/>
    <col min="7425" max="7425" width="12.5546875" style="155" customWidth="1"/>
    <col min="7426" max="7426" width="4.44140625" style="155" customWidth="1"/>
    <col min="7427" max="7427" width="2.109375" style="155" customWidth="1"/>
    <col min="7428" max="7428" width="0.33203125" style="155" customWidth="1"/>
    <col min="7429" max="7429" width="0.5546875" style="155" customWidth="1"/>
    <col min="7430" max="7430" width="6.44140625" style="155" customWidth="1"/>
    <col min="7431" max="7431" width="3.109375" style="155" customWidth="1"/>
    <col min="7432" max="7432" width="1.5546875" style="155" customWidth="1"/>
    <col min="7433" max="7433" width="3.33203125" style="155" customWidth="1"/>
    <col min="7434" max="7434" width="9.109375" style="155"/>
    <col min="7435" max="7435" width="6.88671875" style="155" customWidth="1"/>
    <col min="7436" max="7436" width="1.5546875" style="155" customWidth="1"/>
    <col min="7437" max="7437" width="4.44140625" style="155" customWidth="1"/>
    <col min="7438" max="7438" width="5" style="155" customWidth="1"/>
    <col min="7439" max="7439" width="7.33203125" style="155" customWidth="1"/>
    <col min="7440" max="7671" width="9.109375" style="155"/>
    <col min="7672" max="7672" width="11.33203125" style="155" customWidth="1"/>
    <col min="7673" max="7673" width="2.33203125" style="155" customWidth="1"/>
    <col min="7674" max="7677" width="1.33203125" style="155" customWidth="1"/>
    <col min="7678" max="7678" width="0.88671875" style="155" customWidth="1"/>
    <col min="7679" max="7679" width="15.44140625" style="155" customWidth="1"/>
    <col min="7680" max="7680" width="0.88671875" style="155" customWidth="1"/>
    <col min="7681" max="7681" width="12.5546875" style="155" customWidth="1"/>
    <col min="7682" max="7682" width="4.44140625" style="155" customWidth="1"/>
    <col min="7683" max="7683" width="2.109375" style="155" customWidth="1"/>
    <col min="7684" max="7684" width="0.33203125" style="155" customWidth="1"/>
    <col min="7685" max="7685" width="0.5546875" style="155" customWidth="1"/>
    <col min="7686" max="7686" width="6.44140625" style="155" customWidth="1"/>
    <col min="7687" max="7687" width="3.109375" style="155" customWidth="1"/>
    <col min="7688" max="7688" width="1.5546875" style="155" customWidth="1"/>
    <col min="7689" max="7689" width="3.33203125" style="155" customWidth="1"/>
    <col min="7690" max="7690" width="9.109375" style="155"/>
    <col min="7691" max="7691" width="6.88671875" style="155" customWidth="1"/>
    <col min="7692" max="7692" width="1.5546875" style="155" customWidth="1"/>
    <col min="7693" max="7693" width="4.44140625" style="155" customWidth="1"/>
    <col min="7694" max="7694" width="5" style="155" customWidth="1"/>
    <col min="7695" max="7695" width="7.33203125" style="155" customWidth="1"/>
    <col min="7696" max="7927" width="9.109375" style="155"/>
    <col min="7928" max="7928" width="11.33203125" style="155" customWidth="1"/>
    <col min="7929" max="7929" width="2.33203125" style="155" customWidth="1"/>
    <col min="7930" max="7933" width="1.33203125" style="155" customWidth="1"/>
    <col min="7934" max="7934" width="0.88671875" style="155" customWidth="1"/>
    <col min="7935" max="7935" width="15.44140625" style="155" customWidth="1"/>
    <col min="7936" max="7936" width="0.88671875" style="155" customWidth="1"/>
    <col min="7937" max="7937" width="12.5546875" style="155" customWidth="1"/>
    <col min="7938" max="7938" width="4.44140625" style="155" customWidth="1"/>
    <col min="7939" max="7939" width="2.109375" style="155" customWidth="1"/>
    <col min="7940" max="7940" width="0.33203125" style="155" customWidth="1"/>
    <col min="7941" max="7941" width="0.5546875" style="155" customWidth="1"/>
    <col min="7942" max="7942" width="6.44140625" style="155" customWidth="1"/>
    <col min="7943" max="7943" width="3.109375" style="155" customWidth="1"/>
    <col min="7944" max="7944" width="1.5546875" style="155" customWidth="1"/>
    <col min="7945" max="7945" width="3.33203125" style="155" customWidth="1"/>
    <col min="7946" max="7946" width="9.109375" style="155"/>
    <col min="7947" max="7947" width="6.88671875" style="155" customWidth="1"/>
    <col min="7948" max="7948" width="1.5546875" style="155" customWidth="1"/>
    <col min="7949" max="7949" width="4.44140625" style="155" customWidth="1"/>
    <col min="7950" max="7950" width="5" style="155" customWidth="1"/>
    <col min="7951" max="7951" width="7.33203125" style="155" customWidth="1"/>
    <col min="7952" max="8183" width="9.109375" style="155"/>
    <col min="8184" max="8184" width="11.33203125" style="155" customWidth="1"/>
    <col min="8185" max="8185" width="2.33203125" style="155" customWidth="1"/>
    <col min="8186" max="8189" width="1.33203125" style="155" customWidth="1"/>
    <col min="8190" max="8190" width="0.88671875" style="155" customWidth="1"/>
    <col min="8191" max="8191" width="15.44140625" style="155" customWidth="1"/>
    <col min="8192" max="8192" width="0.88671875" style="155" customWidth="1"/>
    <col min="8193" max="8193" width="12.5546875" style="155" customWidth="1"/>
    <col min="8194" max="8194" width="4.44140625" style="155" customWidth="1"/>
    <col min="8195" max="8195" width="2.109375" style="155" customWidth="1"/>
    <col min="8196" max="8196" width="0.33203125" style="155" customWidth="1"/>
    <col min="8197" max="8197" width="0.5546875" style="155" customWidth="1"/>
    <col min="8198" max="8198" width="6.44140625" style="155" customWidth="1"/>
    <col min="8199" max="8199" width="3.109375" style="155" customWidth="1"/>
    <col min="8200" max="8200" width="1.5546875" style="155" customWidth="1"/>
    <col min="8201" max="8201" width="3.33203125" style="155" customWidth="1"/>
    <col min="8202" max="8202" width="9.109375" style="155"/>
    <col min="8203" max="8203" width="6.88671875" style="155" customWidth="1"/>
    <col min="8204" max="8204" width="1.5546875" style="155" customWidth="1"/>
    <col min="8205" max="8205" width="4.44140625" style="155" customWidth="1"/>
    <col min="8206" max="8206" width="5" style="155" customWidth="1"/>
    <col min="8207" max="8207" width="7.33203125" style="155" customWidth="1"/>
    <col min="8208" max="8439" width="9.109375" style="155"/>
    <col min="8440" max="8440" width="11.33203125" style="155" customWidth="1"/>
    <col min="8441" max="8441" width="2.33203125" style="155" customWidth="1"/>
    <col min="8442" max="8445" width="1.33203125" style="155" customWidth="1"/>
    <col min="8446" max="8446" width="0.88671875" style="155" customWidth="1"/>
    <col min="8447" max="8447" width="15.44140625" style="155" customWidth="1"/>
    <col min="8448" max="8448" width="0.88671875" style="155" customWidth="1"/>
    <col min="8449" max="8449" width="12.5546875" style="155" customWidth="1"/>
    <col min="8450" max="8450" width="4.44140625" style="155" customWidth="1"/>
    <col min="8451" max="8451" width="2.109375" style="155" customWidth="1"/>
    <col min="8452" max="8452" width="0.33203125" style="155" customWidth="1"/>
    <col min="8453" max="8453" width="0.5546875" style="155" customWidth="1"/>
    <col min="8454" max="8454" width="6.44140625" style="155" customWidth="1"/>
    <col min="8455" max="8455" width="3.109375" style="155" customWidth="1"/>
    <col min="8456" max="8456" width="1.5546875" style="155" customWidth="1"/>
    <col min="8457" max="8457" width="3.33203125" style="155" customWidth="1"/>
    <col min="8458" max="8458" width="9.109375" style="155"/>
    <col min="8459" max="8459" width="6.88671875" style="155" customWidth="1"/>
    <col min="8460" max="8460" width="1.5546875" style="155" customWidth="1"/>
    <col min="8461" max="8461" width="4.44140625" style="155" customWidth="1"/>
    <col min="8462" max="8462" width="5" style="155" customWidth="1"/>
    <col min="8463" max="8463" width="7.33203125" style="155" customWidth="1"/>
    <col min="8464" max="8695" width="9.109375" style="155"/>
    <col min="8696" max="8696" width="11.33203125" style="155" customWidth="1"/>
    <col min="8697" max="8697" width="2.33203125" style="155" customWidth="1"/>
    <col min="8698" max="8701" width="1.33203125" style="155" customWidth="1"/>
    <col min="8702" max="8702" width="0.88671875" style="155" customWidth="1"/>
    <col min="8703" max="8703" width="15.44140625" style="155" customWidth="1"/>
    <col min="8704" max="8704" width="0.88671875" style="155" customWidth="1"/>
    <col min="8705" max="8705" width="12.5546875" style="155" customWidth="1"/>
    <col min="8706" max="8706" width="4.44140625" style="155" customWidth="1"/>
    <col min="8707" max="8707" width="2.109375" style="155" customWidth="1"/>
    <col min="8708" max="8708" width="0.33203125" style="155" customWidth="1"/>
    <col min="8709" max="8709" width="0.5546875" style="155" customWidth="1"/>
    <col min="8710" max="8710" width="6.44140625" style="155" customWidth="1"/>
    <col min="8711" max="8711" width="3.109375" style="155" customWidth="1"/>
    <col min="8712" max="8712" width="1.5546875" style="155" customWidth="1"/>
    <col min="8713" max="8713" width="3.33203125" style="155" customWidth="1"/>
    <col min="8714" max="8714" width="9.109375" style="155"/>
    <col min="8715" max="8715" width="6.88671875" style="155" customWidth="1"/>
    <col min="8716" max="8716" width="1.5546875" style="155" customWidth="1"/>
    <col min="8717" max="8717" width="4.44140625" style="155" customWidth="1"/>
    <col min="8718" max="8718" width="5" style="155" customWidth="1"/>
    <col min="8719" max="8719" width="7.33203125" style="155" customWidth="1"/>
    <col min="8720" max="8951" width="9.109375" style="155"/>
    <col min="8952" max="8952" width="11.33203125" style="155" customWidth="1"/>
    <col min="8953" max="8953" width="2.33203125" style="155" customWidth="1"/>
    <col min="8954" max="8957" width="1.33203125" style="155" customWidth="1"/>
    <col min="8958" max="8958" width="0.88671875" style="155" customWidth="1"/>
    <col min="8959" max="8959" width="15.44140625" style="155" customWidth="1"/>
    <col min="8960" max="8960" width="0.88671875" style="155" customWidth="1"/>
    <col min="8961" max="8961" width="12.5546875" style="155" customWidth="1"/>
    <col min="8962" max="8962" width="4.44140625" style="155" customWidth="1"/>
    <col min="8963" max="8963" width="2.109375" style="155" customWidth="1"/>
    <col min="8964" max="8964" width="0.33203125" style="155" customWidth="1"/>
    <col min="8965" max="8965" width="0.5546875" style="155" customWidth="1"/>
    <col min="8966" max="8966" width="6.44140625" style="155" customWidth="1"/>
    <col min="8967" max="8967" width="3.109375" style="155" customWidth="1"/>
    <col min="8968" max="8968" width="1.5546875" style="155" customWidth="1"/>
    <col min="8969" max="8969" width="3.33203125" style="155" customWidth="1"/>
    <col min="8970" max="8970" width="9.109375" style="155"/>
    <col min="8971" max="8971" width="6.88671875" style="155" customWidth="1"/>
    <col min="8972" max="8972" width="1.5546875" style="155" customWidth="1"/>
    <col min="8973" max="8973" width="4.44140625" style="155" customWidth="1"/>
    <col min="8974" max="8974" width="5" style="155" customWidth="1"/>
    <col min="8975" max="8975" width="7.33203125" style="155" customWidth="1"/>
    <col min="8976" max="9207" width="9.109375" style="155"/>
    <col min="9208" max="9208" width="11.33203125" style="155" customWidth="1"/>
    <col min="9209" max="9209" width="2.33203125" style="155" customWidth="1"/>
    <col min="9210" max="9213" width="1.33203125" style="155" customWidth="1"/>
    <col min="9214" max="9214" width="0.88671875" style="155" customWidth="1"/>
    <col min="9215" max="9215" width="15.44140625" style="155" customWidth="1"/>
    <col min="9216" max="9216" width="0.88671875" style="155" customWidth="1"/>
    <col min="9217" max="9217" width="12.5546875" style="155" customWidth="1"/>
    <col min="9218" max="9218" width="4.44140625" style="155" customWidth="1"/>
    <col min="9219" max="9219" width="2.109375" style="155" customWidth="1"/>
    <col min="9220" max="9220" width="0.33203125" style="155" customWidth="1"/>
    <col min="9221" max="9221" width="0.5546875" style="155" customWidth="1"/>
    <col min="9222" max="9222" width="6.44140625" style="155" customWidth="1"/>
    <col min="9223" max="9223" width="3.109375" style="155" customWidth="1"/>
    <col min="9224" max="9224" width="1.5546875" style="155" customWidth="1"/>
    <col min="9225" max="9225" width="3.33203125" style="155" customWidth="1"/>
    <col min="9226" max="9226" width="9.109375" style="155"/>
    <col min="9227" max="9227" width="6.88671875" style="155" customWidth="1"/>
    <col min="9228" max="9228" width="1.5546875" style="155" customWidth="1"/>
    <col min="9229" max="9229" width="4.44140625" style="155" customWidth="1"/>
    <col min="9230" max="9230" width="5" style="155" customWidth="1"/>
    <col min="9231" max="9231" width="7.33203125" style="155" customWidth="1"/>
    <col min="9232" max="9463" width="9.109375" style="155"/>
    <col min="9464" max="9464" width="11.33203125" style="155" customWidth="1"/>
    <col min="9465" max="9465" width="2.33203125" style="155" customWidth="1"/>
    <col min="9466" max="9469" width="1.33203125" style="155" customWidth="1"/>
    <col min="9470" max="9470" width="0.88671875" style="155" customWidth="1"/>
    <col min="9471" max="9471" width="15.44140625" style="155" customWidth="1"/>
    <col min="9472" max="9472" width="0.88671875" style="155" customWidth="1"/>
    <col min="9473" max="9473" width="12.5546875" style="155" customWidth="1"/>
    <col min="9474" max="9474" width="4.44140625" style="155" customWidth="1"/>
    <col min="9475" max="9475" width="2.109375" style="155" customWidth="1"/>
    <col min="9476" max="9476" width="0.33203125" style="155" customWidth="1"/>
    <col min="9477" max="9477" width="0.5546875" style="155" customWidth="1"/>
    <col min="9478" max="9478" width="6.44140625" style="155" customWidth="1"/>
    <col min="9479" max="9479" width="3.109375" style="155" customWidth="1"/>
    <col min="9480" max="9480" width="1.5546875" style="155" customWidth="1"/>
    <col min="9481" max="9481" width="3.33203125" style="155" customWidth="1"/>
    <col min="9482" max="9482" width="9.109375" style="155"/>
    <col min="9483" max="9483" width="6.88671875" style="155" customWidth="1"/>
    <col min="9484" max="9484" width="1.5546875" style="155" customWidth="1"/>
    <col min="9485" max="9485" width="4.44140625" style="155" customWidth="1"/>
    <col min="9486" max="9486" width="5" style="155" customWidth="1"/>
    <col min="9487" max="9487" width="7.33203125" style="155" customWidth="1"/>
    <col min="9488" max="9719" width="9.109375" style="155"/>
    <col min="9720" max="9720" width="11.33203125" style="155" customWidth="1"/>
    <col min="9721" max="9721" width="2.33203125" style="155" customWidth="1"/>
    <col min="9722" max="9725" width="1.33203125" style="155" customWidth="1"/>
    <col min="9726" max="9726" width="0.88671875" style="155" customWidth="1"/>
    <col min="9727" max="9727" width="15.44140625" style="155" customWidth="1"/>
    <col min="9728" max="9728" width="0.88671875" style="155" customWidth="1"/>
    <col min="9729" max="9729" width="12.5546875" style="155" customWidth="1"/>
    <col min="9730" max="9730" width="4.44140625" style="155" customWidth="1"/>
    <col min="9731" max="9731" width="2.109375" style="155" customWidth="1"/>
    <col min="9732" max="9732" width="0.33203125" style="155" customWidth="1"/>
    <col min="9733" max="9733" width="0.5546875" style="155" customWidth="1"/>
    <col min="9734" max="9734" width="6.44140625" style="155" customWidth="1"/>
    <col min="9735" max="9735" width="3.109375" style="155" customWidth="1"/>
    <col min="9736" max="9736" width="1.5546875" style="155" customWidth="1"/>
    <col min="9737" max="9737" width="3.33203125" style="155" customWidth="1"/>
    <col min="9738" max="9738" width="9.109375" style="155"/>
    <col min="9739" max="9739" width="6.88671875" style="155" customWidth="1"/>
    <col min="9740" max="9740" width="1.5546875" style="155" customWidth="1"/>
    <col min="9741" max="9741" width="4.44140625" style="155" customWidth="1"/>
    <col min="9742" max="9742" width="5" style="155" customWidth="1"/>
    <col min="9743" max="9743" width="7.33203125" style="155" customWidth="1"/>
    <col min="9744" max="9975" width="9.109375" style="155"/>
    <col min="9976" max="9976" width="11.33203125" style="155" customWidth="1"/>
    <col min="9977" max="9977" width="2.33203125" style="155" customWidth="1"/>
    <col min="9978" max="9981" width="1.33203125" style="155" customWidth="1"/>
    <col min="9982" max="9982" width="0.88671875" style="155" customWidth="1"/>
    <col min="9983" max="9983" width="15.44140625" style="155" customWidth="1"/>
    <col min="9984" max="9984" width="0.88671875" style="155" customWidth="1"/>
    <col min="9985" max="9985" width="12.5546875" style="155" customWidth="1"/>
    <col min="9986" max="9986" width="4.44140625" style="155" customWidth="1"/>
    <col min="9987" max="9987" width="2.109375" style="155" customWidth="1"/>
    <col min="9988" max="9988" width="0.33203125" style="155" customWidth="1"/>
    <col min="9989" max="9989" width="0.5546875" style="155" customWidth="1"/>
    <col min="9990" max="9990" width="6.44140625" style="155" customWidth="1"/>
    <col min="9991" max="9991" width="3.109375" style="155" customWidth="1"/>
    <col min="9992" max="9992" width="1.5546875" style="155" customWidth="1"/>
    <col min="9993" max="9993" width="3.33203125" style="155" customWidth="1"/>
    <col min="9994" max="9994" width="9.109375" style="155"/>
    <col min="9995" max="9995" width="6.88671875" style="155" customWidth="1"/>
    <col min="9996" max="9996" width="1.5546875" style="155" customWidth="1"/>
    <col min="9997" max="9997" width="4.44140625" style="155" customWidth="1"/>
    <col min="9998" max="9998" width="5" style="155" customWidth="1"/>
    <col min="9999" max="9999" width="7.33203125" style="155" customWidth="1"/>
    <col min="10000" max="10231" width="9.109375" style="155"/>
    <col min="10232" max="10232" width="11.33203125" style="155" customWidth="1"/>
    <col min="10233" max="10233" width="2.33203125" style="155" customWidth="1"/>
    <col min="10234" max="10237" width="1.33203125" style="155" customWidth="1"/>
    <col min="10238" max="10238" width="0.88671875" style="155" customWidth="1"/>
    <col min="10239" max="10239" width="15.44140625" style="155" customWidth="1"/>
    <col min="10240" max="10240" width="0.88671875" style="155" customWidth="1"/>
    <col min="10241" max="10241" width="12.5546875" style="155" customWidth="1"/>
    <col min="10242" max="10242" width="4.44140625" style="155" customWidth="1"/>
    <col min="10243" max="10243" width="2.109375" style="155" customWidth="1"/>
    <col min="10244" max="10244" width="0.33203125" style="155" customWidth="1"/>
    <col min="10245" max="10245" width="0.5546875" style="155" customWidth="1"/>
    <col min="10246" max="10246" width="6.44140625" style="155" customWidth="1"/>
    <col min="10247" max="10247" width="3.109375" style="155" customWidth="1"/>
    <col min="10248" max="10248" width="1.5546875" style="155" customWidth="1"/>
    <col min="10249" max="10249" width="3.33203125" style="155" customWidth="1"/>
    <col min="10250" max="10250" width="9.109375" style="155"/>
    <col min="10251" max="10251" width="6.88671875" style="155" customWidth="1"/>
    <col min="10252" max="10252" width="1.5546875" style="155" customWidth="1"/>
    <col min="10253" max="10253" width="4.44140625" style="155" customWidth="1"/>
    <col min="10254" max="10254" width="5" style="155" customWidth="1"/>
    <col min="10255" max="10255" width="7.33203125" style="155" customWidth="1"/>
    <col min="10256" max="10487" width="9.109375" style="155"/>
    <col min="10488" max="10488" width="11.33203125" style="155" customWidth="1"/>
    <col min="10489" max="10489" width="2.33203125" style="155" customWidth="1"/>
    <col min="10490" max="10493" width="1.33203125" style="155" customWidth="1"/>
    <col min="10494" max="10494" width="0.88671875" style="155" customWidth="1"/>
    <col min="10495" max="10495" width="15.44140625" style="155" customWidth="1"/>
    <col min="10496" max="10496" width="0.88671875" style="155" customWidth="1"/>
    <col min="10497" max="10497" width="12.5546875" style="155" customWidth="1"/>
    <col min="10498" max="10498" width="4.44140625" style="155" customWidth="1"/>
    <col min="10499" max="10499" width="2.109375" style="155" customWidth="1"/>
    <col min="10500" max="10500" width="0.33203125" style="155" customWidth="1"/>
    <col min="10501" max="10501" width="0.5546875" style="155" customWidth="1"/>
    <col min="10502" max="10502" width="6.44140625" style="155" customWidth="1"/>
    <col min="10503" max="10503" width="3.109375" style="155" customWidth="1"/>
    <col min="10504" max="10504" width="1.5546875" style="155" customWidth="1"/>
    <col min="10505" max="10505" width="3.33203125" style="155" customWidth="1"/>
    <col min="10506" max="10506" width="9.109375" style="155"/>
    <col min="10507" max="10507" width="6.88671875" style="155" customWidth="1"/>
    <col min="10508" max="10508" width="1.5546875" style="155" customWidth="1"/>
    <col min="10509" max="10509" width="4.44140625" style="155" customWidth="1"/>
    <col min="10510" max="10510" width="5" style="155" customWidth="1"/>
    <col min="10511" max="10511" width="7.33203125" style="155" customWidth="1"/>
    <col min="10512" max="10743" width="9.109375" style="155"/>
    <col min="10744" max="10744" width="11.33203125" style="155" customWidth="1"/>
    <col min="10745" max="10745" width="2.33203125" style="155" customWidth="1"/>
    <col min="10746" max="10749" width="1.33203125" style="155" customWidth="1"/>
    <col min="10750" max="10750" width="0.88671875" style="155" customWidth="1"/>
    <col min="10751" max="10751" width="15.44140625" style="155" customWidth="1"/>
    <col min="10752" max="10752" width="0.88671875" style="155" customWidth="1"/>
    <col min="10753" max="10753" width="12.5546875" style="155" customWidth="1"/>
    <col min="10754" max="10754" width="4.44140625" style="155" customWidth="1"/>
    <col min="10755" max="10755" width="2.109375" style="155" customWidth="1"/>
    <col min="10756" max="10756" width="0.33203125" style="155" customWidth="1"/>
    <col min="10757" max="10757" width="0.5546875" style="155" customWidth="1"/>
    <col min="10758" max="10758" width="6.44140625" style="155" customWidth="1"/>
    <col min="10759" max="10759" width="3.109375" style="155" customWidth="1"/>
    <col min="10760" max="10760" width="1.5546875" style="155" customWidth="1"/>
    <col min="10761" max="10761" width="3.33203125" style="155" customWidth="1"/>
    <col min="10762" max="10762" width="9.109375" style="155"/>
    <col min="10763" max="10763" width="6.88671875" style="155" customWidth="1"/>
    <col min="10764" max="10764" width="1.5546875" style="155" customWidth="1"/>
    <col min="10765" max="10765" width="4.44140625" style="155" customWidth="1"/>
    <col min="10766" max="10766" width="5" style="155" customWidth="1"/>
    <col min="10767" max="10767" width="7.33203125" style="155" customWidth="1"/>
    <col min="10768" max="10999" width="9.109375" style="155"/>
    <col min="11000" max="11000" width="11.33203125" style="155" customWidth="1"/>
    <col min="11001" max="11001" width="2.33203125" style="155" customWidth="1"/>
    <col min="11002" max="11005" width="1.33203125" style="155" customWidth="1"/>
    <col min="11006" max="11006" width="0.88671875" style="155" customWidth="1"/>
    <col min="11007" max="11007" width="15.44140625" style="155" customWidth="1"/>
    <col min="11008" max="11008" width="0.88671875" style="155" customWidth="1"/>
    <col min="11009" max="11009" width="12.5546875" style="155" customWidth="1"/>
    <col min="11010" max="11010" width="4.44140625" style="155" customWidth="1"/>
    <col min="11011" max="11011" width="2.109375" style="155" customWidth="1"/>
    <col min="11012" max="11012" width="0.33203125" style="155" customWidth="1"/>
    <col min="11013" max="11013" width="0.5546875" style="155" customWidth="1"/>
    <col min="11014" max="11014" width="6.44140625" style="155" customWidth="1"/>
    <col min="11015" max="11015" width="3.109375" style="155" customWidth="1"/>
    <col min="11016" max="11016" width="1.5546875" style="155" customWidth="1"/>
    <col min="11017" max="11017" width="3.33203125" style="155" customWidth="1"/>
    <col min="11018" max="11018" width="9.109375" style="155"/>
    <col min="11019" max="11019" width="6.88671875" style="155" customWidth="1"/>
    <col min="11020" max="11020" width="1.5546875" style="155" customWidth="1"/>
    <col min="11021" max="11021" width="4.44140625" style="155" customWidth="1"/>
    <col min="11022" max="11022" width="5" style="155" customWidth="1"/>
    <col min="11023" max="11023" width="7.33203125" style="155" customWidth="1"/>
    <col min="11024" max="11255" width="9.109375" style="155"/>
    <col min="11256" max="11256" width="11.33203125" style="155" customWidth="1"/>
    <col min="11257" max="11257" width="2.33203125" style="155" customWidth="1"/>
    <col min="11258" max="11261" width="1.33203125" style="155" customWidth="1"/>
    <col min="11262" max="11262" width="0.88671875" style="155" customWidth="1"/>
    <col min="11263" max="11263" width="15.44140625" style="155" customWidth="1"/>
    <col min="11264" max="11264" width="0.88671875" style="155" customWidth="1"/>
    <col min="11265" max="11265" width="12.5546875" style="155" customWidth="1"/>
    <col min="11266" max="11266" width="4.44140625" style="155" customWidth="1"/>
    <col min="11267" max="11267" width="2.109375" style="155" customWidth="1"/>
    <col min="11268" max="11268" width="0.33203125" style="155" customWidth="1"/>
    <col min="11269" max="11269" width="0.5546875" style="155" customWidth="1"/>
    <col min="11270" max="11270" width="6.44140625" style="155" customWidth="1"/>
    <col min="11271" max="11271" width="3.109375" style="155" customWidth="1"/>
    <col min="11272" max="11272" width="1.5546875" style="155" customWidth="1"/>
    <col min="11273" max="11273" width="3.33203125" style="155" customWidth="1"/>
    <col min="11274" max="11274" width="9.109375" style="155"/>
    <col min="11275" max="11275" width="6.88671875" style="155" customWidth="1"/>
    <col min="11276" max="11276" width="1.5546875" style="155" customWidth="1"/>
    <col min="11277" max="11277" width="4.44140625" style="155" customWidth="1"/>
    <col min="11278" max="11278" width="5" style="155" customWidth="1"/>
    <col min="11279" max="11279" width="7.33203125" style="155" customWidth="1"/>
    <col min="11280" max="11511" width="9.109375" style="155"/>
    <col min="11512" max="11512" width="11.33203125" style="155" customWidth="1"/>
    <col min="11513" max="11513" width="2.33203125" style="155" customWidth="1"/>
    <col min="11514" max="11517" width="1.33203125" style="155" customWidth="1"/>
    <col min="11518" max="11518" width="0.88671875" style="155" customWidth="1"/>
    <col min="11519" max="11519" width="15.44140625" style="155" customWidth="1"/>
    <col min="11520" max="11520" width="0.88671875" style="155" customWidth="1"/>
    <col min="11521" max="11521" width="12.5546875" style="155" customWidth="1"/>
    <col min="11522" max="11522" width="4.44140625" style="155" customWidth="1"/>
    <col min="11523" max="11523" width="2.109375" style="155" customWidth="1"/>
    <col min="11524" max="11524" width="0.33203125" style="155" customWidth="1"/>
    <col min="11525" max="11525" width="0.5546875" style="155" customWidth="1"/>
    <col min="11526" max="11526" width="6.44140625" style="155" customWidth="1"/>
    <col min="11527" max="11527" width="3.109375" style="155" customWidth="1"/>
    <col min="11528" max="11528" width="1.5546875" style="155" customWidth="1"/>
    <col min="11529" max="11529" width="3.33203125" style="155" customWidth="1"/>
    <col min="11530" max="11530" width="9.109375" style="155"/>
    <col min="11531" max="11531" width="6.88671875" style="155" customWidth="1"/>
    <col min="11532" max="11532" width="1.5546875" style="155" customWidth="1"/>
    <col min="11533" max="11533" width="4.44140625" style="155" customWidth="1"/>
    <col min="11534" max="11534" width="5" style="155" customWidth="1"/>
    <col min="11535" max="11535" width="7.33203125" style="155" customWidth="1"/>
    <col min="11536" max="11767" width="9.109375" style="155"/>
    <col min="11768" max="11768" width="11.33203125" style="155" customWidth="1"/>
    <col min="11769" max="11769" width="2.33203125" style="155" customWidth="1"/>
    <col min="11770" max="11773" width="1.33203125" style="155" customWidth="1"/>
    <col min="11774" max="11774" width="0.88671875" style="155" customWidth="1"/>
    <col min="11775" max="11775" width="15.44140625" style="155" customWidth="1"/>
    <col min="11776" max="11776" width="0.88671875" style="155" customWidth="1"/>
    <col min="11777" max="11777" width="12.5546875" style="155" customWidth="1"/>
    <col min="11778" max="11778" width="4.44140625" style="155" customWidth="1"/>
    <col min="11779" max="11779" width="2.109375" style="155" customWidth="1"/>
    <col min="11780" max="11780" width="0.33203125" style="155" customWidth="1"/>
    <col min="11781" max="11781" width="0.5546875" style="155" customWidth="1"/>
    <col min="11782" max="11782" width="6.44140625" style="155" customWidth="1"/>
    <col min="11783" max="11783" width="3.109375" style="155" customWidth="1"/>
    <col min="11784" max="11784" width="1.5546875" style="155" customWidth="1"/>
    <col min="11785" max="11785" width="3.33203125" style="155" customWidth="1"/>
    <col min="11786" max="11786" width="9.109375" style="155"/>
    <col min="11787" max="11787" width="6.88671875" style="155" customWidth="1"/>
    <col min="11788" max="11788" width="1.5546875" style="155" customWidth="1"/>
    <col min="11789" max="11789" width="4.44140625" style="155" customWidth="1"/>
    <col min="11790" max="11790" width="5" style="155" customWidth="1"/>
    <col min="11791" max="11791" width="7.33203125" style="155" customWidth="1"/>
    <col min="11792" max="12023" width="9.109375" style="155"/>
    <col min="12024" max="12024" width="11.33203125" style="155" customWidth="1"/>
    <col min="12025" max="12025" width="2.33203125" style="155" customWidth="1"/>
    <col min="12026" max="12029" width="1.33203125" style="155" customWidth="1"/>
    <col min="12030" max="12030" width="0.88671875" style="155" customWidth="1"/>
    <col min="12031" max="12031" width="15.44140625" style="155" customWidth="1"/>
    <col min="12032" max="12032" width="0.88671875" style="155" customWidth="1"/>
    <col min="12033" max="12033" width="12.5546875" style="155" customWidth="1"/>
    <col min="12034" max="12034" width="4.44140625" style="155" customWidth="1"/>
    <col min="12035" max="12035" width="2.109375" style="155" customWidth="1"/>
    <col min="12036" max="12036" width="0.33203125" style="155" customWidth="1"/>
    <col min="12037" max="12037" width="0.5546875" style="155" customWidth="1"/>
    <col min="12038" max="12038" width="6.44140625" style="155" customWidth="1"/>
    <col min="12039" max="12039" width="3.109375" style="155" customWidth="1"/>
    <col min="12040" max="12040" width="1.5546875" style="155" customWidth="1"/>
    <col min="12041" max="12041" width="3.33203125" style="155" customWidth="1"/>
    <col min="12042" max="12042" width="9.109375" style="155"/>
    <col min="12043" max="12043" width="6.88671875" style="155" customWidth="1"/>
    <col min="12044" max="12044" width="1.5546875" style="155" customWidth="1"/>
    <col min="12045" max="12045" width="4.44140625" style="155" customWidth="1"/>
    <col min="12046" max="12046" width="5" style="155" customWidth="1"/>
    <col min="12047" max="12047" width="7.33203125" style="155" customWidth="1"/>
    <col min="12048" max="12279" width="9.109375" style="155"/>
    <col min="12280" max="12280" width="11.33203125" style="155" customWidth="1"/>
    <col min="12281" max="12281" width="2.33203125" style="155" customWidth="1"/>
    <col min="12282" max="12285" width="1.33203125" style="155" customWidth="1"/>
    <col min="12286" max="12286" width="0.88671875" style="155" customWidth="1"/>
    <col min="12287" max="12287" width="15.44140625" style="155" customWidth="1"/>
    <col min="12288" max="12288" width="0.88671875" style="155" customWidth="1"/>
    <col min="12289" max="12289" width="12.5546875" style="155" customWidth="1"/>
    <col min="12290" max="12290" width="4.44140625" style="155" customWidth="1"/>
    <col min="12291" max="12291" width="2.109375" style="155" customWidth="1"/>
    <col min="12292" max="12292" width="0.33203125" style="155" customWidth="1"/>
    <col min="12293" max="12293" width="0.5546875" style="155" customWidth="1"/>
    <col min="12294" max="12294" width="6.44140625" style="155" customWidth="1"/>
    <col min="12295" max="12295" width="3.109375" style="155" customWidth="1"/>
    <col min="12296" max="12296" width="1.5546875" style="155" customWidth="1"/>
    <col min="12297" max="12297" width="3.33203125" style="155" customWidth="1"/>
    <col min="12298" max="12298" width="9.109375" style="155"/>
    <col min="12299" max="12299" width="6.88671875" style="155" customWidth="1"/>
    <col min="12300" max="12300" width="1.5546875" style="155" customWidth="1"/>
    <col min="12301" max="12301" width="4.44140625" style="155" customWidth="1"/>
    <col min="12302" max="12302" width="5" style="155" customWidth="1"/>
    <col min="12303" max="12303" width="7.33203125" style="155" customWidth="1"/>
    <col min="12304" max="12535" width="9.109375" style="155"/>
    <col min="12536" max="12536" width="11.33203125" style="155" customWidth="1"/>
    <col min="12537" max="12537" width="2.33203125" style="155" customWidth="1"/>
    <col min="12538" max="12541" width="1.33203125" style="155" customWidth="1"/>
    <col min="12542" max="12542" width="0.88671875" style="155" customWidth="1"/>
    <col min="12543" max="12543" width="15.44140625" style="155" customWidth="1"/>
    <col min="12544" max="12544" width="0.88671875" style="155" customWidth="1"/>
    <col min="12545" max="12545" width="12.5546875" style="155" customWidth="1"/>
    <col min="12546" max="12546" width="4.44140625" style="155" customWidth="1"/>
    <col min="12547" max="12547" width="2.109375" style="155" customWidth="1"/>
    <col min="12548" max="12548" width="0.33203125" style="155" customWidth="1"/>
    <col min="12549" max="12549" width="0.5546875" style="155" customWidth="1"/>
    <col min="12550" max="12550" width="6.44140625" style="155" customWidth="1"/>
    <col min="12551" max="12551" width="3.109375" style="155" customWidth="1"/>
    <col min="12552" max="12552" width="1.5546875" style="155" customWidth="1"/>
    <col min="12553" max="12553" width="3.33203125" style="155" customWidth="1"/>
    <col min="12554" max="12554" width="9.109375" style="155"/>
    <col min="12555" max="12555" width="6.88671875" style="155" customWidth="1"/>
    <col min="12556" max="12556" width="1.5546875" style="155" customWidth="1"/>
    <col min="12557" max="12557" width="4.44140625" style="155" customWidth="1"/>
    <col min="12558" max="12558" width="5" style="155" customWidth="1"/>
    <col min="12559" max="12559" width="7.33203125" style="155" customWidth="1"/>
    <col min="12560" max="12791" width="9.109375" style="155"/>
    <col min="12792" max="12792" width="11.33203125" style="155" customWidth="1"/>
    <col min="12793" max="12793" width="2.33203125" style="155" customWidth="1"/>
    <col min="12794" max="12797" width="1.33203125" style="155" customWidth="1"/>
    <col min="12798" max="12798" width="0.88671875" style="155" customWidth="1"/>
    <col min="12799" max="12799" width="15.44140625" style="155" customWidth="1"/>
    <col min="12800" max="12800" width="0.88671875" style="155" customWidth="1"/>
    <col min="12801" max="12801" width="12.5546875" style="155" customWidth="1"/>
    <col min="12802" max="12802" width="4.44140625" style="155" customWidth="1"/>
    <col min="12803" max="12803" width="2.109375" style="155" customWidth="1"/>
    <col min="12804" max="12804" width="0.33203125" style="155" customWidth="1"/>
    <col min="12805" max="12805" width="0.5546875" style="155" customWidth="1"/>
    <col min="12806" max="12806" width="6.44140625" style="155" customWidth="1"/>
    <col min="12807" max="12807" width="3.109375" style="155" customWidth="1"/>
    <col min="12808" max="12808" width="1.5546875" style="155" customWidth="1"/>
    <col min="12809" max="12809" width="3.33203125" style="155" customWidth="1"/>
    <col min="12810" max="12810" width="9.109375" style="155"/>
    <col min="12811" max="12811" width="6.88671875" style="155" customWidth="1"/>
    <col min="12812" max="12812" width="1.5546875" style="155" customWidth="1"/>
    <col min="12813" max="12813" width="4.44140625" style="155" customWidth="1"/>
    <col min="12814" max="12814" width="5" style="155" customWidth="1"/>
    <col min="12815" max="12815" width="7.33203125" style="155" customWidth="1"/>
    <col min="12816" max="13047" width="9.109375" style="155"/>
    <col min="13048" max="13048" width="11.33203125" style="155" customWidth="1"/>
    <col min="13049" max="13049" width="2.33203125" style="155" customWidth="1"/>
    <col min="13050" max="13053" width="1.33203125" style="155" customWidth="1"/>
    <col min="13054" max="13054" width="0.88671875" style="155" customWidth="1"/>
    <col min="13055" max="13055" width="15.44140625" style="155" customWidth="1"/>
    <col min="13056" max="13056" width="0.88671875" style="155" customWidth="1"/>
    <col min="13057" max="13057" width="12.5546875" style="155" customWidth="1"/>
    <col min="13058" max="13058" width="4.44140625" style="155" customWidth="1"/>
    <col min="13059" max="13059" width="2.109375" style="155" customWidth="1"/>
    <col min="13060" max="13060" width="0.33203125" style="155" customWidth="1"/>
    <col min="13061" max="13061" width="0.5546875" style="155" customWidth="1"/>
    <col min="13062" max="13062" width="6.44140625" style="155" customWidth="1"/>
    <col min="13063" max="13063" width="3.109375" style="155" customWidth="1"/>
    <col min="13064" max="13064" width="1.5546875" style="155" customWidth="1"/>
    <col min="13065" max="13065" width="3.33203125" style="155" customWidth="1"/>
    <col min="13066" max="13066" width="9.109375" style="155"/>
    <col min="13067" max="13067" width="6.88671875" style="155" customWidth="1"/>
    <col min="13068" max="13068" width="1.5546875" style="155" customWidth="1"/>
    <col min="13069" max="13069" width="4.44140625" style="155" customWidth="1"/>
    <col min="13070" max="13070" width="5" style="155" customWidth="1"/>
    <col min="13071" max="13071" width="7.33203125" style="155" customWidth="1"/>
    <col min="13072" max="13303" width="9.109375" style="155"/>
    <col min="13304" max="13304" width="11.33203125" style="155" customWidth="1"/>
    <col min="13305" max="13305" width="2.33203125" style="155" customWidth="1"/>
    <col min="13306" max="13309" width="1.33203125" style="155" customWidth="1"/>
    <col min="13310" max="13310" width="0.88671875" style="155" customWidth="1"/>
    <col min="13311" max="13311" width="15.44140625" style="155" customWidth="1"/>
    <col min="13312" max="13312" width="0.88671875" style="155" customWidth="1"/>
    <col min="13313" max="13313" width="12.5546875" style="155" customWidth="1"/>
    <col min="13314" max="13314" width="4.44140625" style="155" customWidth="1"/>
    <col min="13315" max="13315" width="2.109375" style="155" customWidth="1"/>
    <col min="13316" max="13316" width="0.33203125" style="155" customWidth="1"/>
    <col min="13317" max="13317" width="0.5546875" style="155" customWidth="1"/>
    <col min="13318" max="13318" width="6.44140625" style="155" customWidth="1"/>
    <col min="13319" max="13319" width="3.109375" style="155" customWidth="1"/>
    <col min="13320" max="13320" width="1.5546875" style="155" customWidth="1"/>
    <col min="13321" max="13321" width="3.33203125" style="155" customWidth="1"/>
    <col min="13322" max="13322" width="9.109375" style="155"/>
    <col min="13323" max="13323" width="6.88671875" style="155" customWidth="1"/>
    <col min="13324" max="13324" width="1.5546875" style="155" customWidth="1"/>
    <col min="13325" max="13325" width="4.44140625" style="155" customWidth="1"/>
    <col min="13326" max="13326" width="5" style="155" customWidth="1"/>
    <col min="13327" max="13327" width="7.33203125" style="155" customWidth="1"/>
    <col min="13328" max="13559" width="9.109375" style="155"/>
    <col min="13560" max="13560" width="11.33203125" style="155" customWidth="1"/>
    <col min="13561" max="13561" width="2.33203125" style="155" customWidth="1"/>
    <col min="13562" max="13565" width="1.33203125" style="155" customWidth="1"/>
    <col min="13566" max="13566" width="0.88671875" style="155" customWidth="1"/>
    <col min="13567" max="13567" width="15.44140625" style="155" customWidth="1"/>
    <col min="13568" max="13568" width="0.88671875" style="155" customWidth="1"/>
    <col min="13569" max="13569" width="12.5546875" style="155" customWidth="1"/>
    <col min="13570" max="13570" width="4.44140625" style="155" customWidth="1"/>
    <col min="13571" max="13571" width="2.109375" style="155" customWidth="1"/>
    <col min="13572" max="13572" width="0.33203125" style="155" customWidth="1"/>
    <col min="13573" max="13573" width="0.5546875" style="155" customWidth="1"/>
    <col min="13574" max="13574" width="6.44140625" style="155" customWidth="1"/>
    <col min="13575" max="13575" width="3.109375" style="155" customWidth="1"/>
    <col min="13576" max="13576" width="1.5546875" style="155" customWidth="1"/>
    <col min="13577" max="13577" width="3.33203125" style="155" customWidth="1"/>
    <col min="13578" max="13578" width="9.109375" style="155"/>
    <col min="13579" max="13579" width="6.88671875" style="155" customWidth="1"/>
    <col min="13580" max="13580" width="1.5546875" style="155" customWidth="1"/>
    <col min="13581" max="13581" width="4.44140625" style="155" customWidth="1"/>
    <col min="13582" max="13582" width="5" style="155" customWidth="1"/>
    <col min="13583" max="13583" width="7.33203125" style="155" customWidth="1"/>
    <col min="13584" max="13815" width="9.109375" style="155"/>
    <col min="13816" max="13816" width="11.33203125" style="155" customWidth="1"/>
    <col min="13817" max="13817" width="2.33203125" style="155" customWidth="1"/>
    <col min="13818" max="13821" width="1.33203125" style="155" customWidth="1"/>
    <col min="13822" max="13822" width="0.88671875" style="155" customWidth="1"/>
    <col min="13823" max="13823" width="15.44140625" style="155" customWidth="1"/>
    <col min="13824" max="13824" width="0.88671875" style="155" customWidth="1"/>
    <col min="13825" max="13825" width="12.5546875" style="155" customWidth="1"/>
    <col min="13826" max="13826" width="4.44140625" style="155" customWidth="1"/>
    <col min="13827" max="13827" width="2.109375" style="155" customWidth="1"/>
    <col min="13828" max="13828" width="0.33203125" style="155" customWidth="1"/>
    <col min="13829" max="13829" width="0.5546875" style="155" customWidth="1"/>
    <col min="13830" max="13830" width="6.44140625" style="155" customWidth="1"/>
    <col min="13831" max="13831" width="3.109375" style="155" customWidth="1"/>
    <col min="13832" max="13832" width="1.5546875" style="155" customWidth="1"/>
    <col min="13833" max="13833" width="3.33203125" style="155" customWidth="1"/>
    <col min="13834" max="13834" width="9.109375" style="155"/>
    <col min="13835" max="13835" width="6.88671875" style="155" customWidth="1"/>
    <col min="13836" max="13836" width="1.5546875" style="155" customWidth="1"/>
    <col min="13837" max="13837" width="4.44140625" style="155" customWidth="1"/>
    <col min="13838" max="13838" width="5" style="155" customWidth="1"/>
    <col min="13839" max="13839" width="7.33203125" style="155" customWidth="1"/>
    <col min="13840" max="14071" width="9.109375" style="155"/>
    <col min="14072" max="14072" width="11.33203125" style="155" customWidth="1"/>
    <col min="14073" max="14073" width="2.33203125" style="155" customWidth="1"/>
    <col min="14074" max="14077" width="1.33203125" style="155" customWidth="1"/>
    <col min="14078" max="14078" width="0.88671875" style="155" customWidth="1"/>
    <col min="14079" max="14079" width="15.44140625" style="155" customWidth="1"/>
    <col min="14080" max="14080" width="0.88671875" style="155" customWidth="1"/>
    <col min="14081" max="14081" width="12.5546875" style="155" customWidth="1"/>
    <col min="14082" max="14082" width="4.44140625" style="155" customWidth="1"/>
    <col min="14083" max="14083" width="2.109375" style="155" customWidth="1"/>
    <col min="14084" max="14084" width="0.33203125" style="155" customWidth="1"/>
    <col min="14085" max="14085" width="0.5546875" style="155" customWidth="1"/>
    <col min="14086" max="14086" width="6.44140625" style="155" customWidth="1"/>
    <col min="14087" max="14087" width="3.109375" style="155" customWidth="1"/>
    <col min="14088" max="14088" width="1.5546875" style="155" customWidth="1"/>
    <col min="14089" max="14089" width="3.33203125" style="155" customWidth="1"/>
    <col min="14090" max="14090" width="9.109375" style="155"/>
    <col min="14091" max="14091" width="6.88671875" style="155" customWidth="1"/>
    <col min="14092" max="14092" width="1.5546875" style="155" customWidth="1"/>
    <col min="14093" max="14093" width="4.44140625" style="155" customWidth="1"/>
    <col min="14094" max="14094" width="5" style="155" customWidth="1"/>
    <col min="14095" max="14095" width="7.33203125" style="155" customWidth="1"/>
    <col min="14096" max="14327" width="9.109375" style="155"/>
    <col min="14328" max="14328" width="11.33203125" style="155" customWidth="1"/>
    <col min="14329" max="14329" width="2.33203125" style="155" customWidth="1"/>
    <col min="14330" max="14333" width="1.33203125" style="155" customWidth="1"/>
    <col min="14334" max="14334" width="0.88671875" style="155" customWidth="1"/>
    <col min="14335" max="14335" width="15.44140625" style="155" customWidth="1"/>
    <col min="14336" max="14336" width="0.88671875" style="155" customWidth="1"/>
    <col min="14337" max="14337" width="12.5546875" style="155" customWidth="1"/>
    <col min="14338" max="14338" width="4.44140625" style="155" customWidth="1"/>
    <col min="14339" max="14339" width="2.109375" style="155" customWidth="1"/>
    <col min="14340" max="14340" width="0.33203125" style="155" customWidth="1"/>
    <col min="14341" max="14341" width="0.5546875" style="155" customWidth="1"/>
    <col min="14342" max="14342" width="6.44140625" style="155" customWidth="1"/>
    <col min="14343" max="14343" width="3.109375" style="155" customWidth="1"/>
    <col min="14344" max="14344" width="1.5546875" style="155" customWidth="1"/>
    <col min="14345" max="14345" width="3.33203125" style="155" customWidth="1"/>
    <col min="14346" max="14346" width="9.109375" style="155"/>
    <col min="14347" max="14347" width="6.88671875" style="155" customWidth="1"/>
    <col min="14348" max="14348" width="1.5546875" style="155" customWidth="1"/>
    <col min="14349" max="14349" width="4.44140625" style="155" customWidth="1"/>
    <col min="14350" max="14350" width="5" style="155" customWidth="1"/>
    <col min="14351" max="14351" width="7.33203125" style="155" customWidth="1"/>
    <col min="14352" max="14583" width="9.109375" style="155"/>
    <col min="14584" max="14584" width="11.33203125" style="155" customWidth="1"/>
    <col min="14585" max="14585" width="2.33203125" style="155" customWidth="1"/>
    <col min="14586" max="14589" width="1.33203125" style="155" customWidth="1"/>
    <col min="14590" max="14590" width="0.88671875" style="155" customWidth="1"/>
    <col min="14591" max="14591" width="15.44140625" style="155" customWidth="1"/>
    <col min="14592" max="14592" width="0.88671875" style="155" customWidth="1"/>
    <col min="14593" max="14593" width="12.5546875" style="155" customWidth="1"/>
    <col min="14594" max="14594" width="4.44140625" style="155" customWidth="1"/>
    <col min="14595" max="14595" width="2.109375" style="155" customWidth="1"/>
    <col min="14596" max="14596" width="0.33203125" style="155" customWidth="1"/>
    <col min="14597" max="14597" width="0.5546875" style="155" customWidth="1"/>
    <col min="14598" max="14598" width="6.44140625" style="155" customWidth="1"/>
    <col min="14599" max="14599" width="3.109375" style="155" customWidth="1"/>
    <col min="14600" max="14600" width="1.5546875" style="155" customWidth="1"/>
    <col min="14601" max="14601" width="3.33203125" style="155" customWidth="1"/>
    <col min="14602" max="14602" width="9.109375" style="155"/>
    <col min="14603" max="14603" width="6.88671875" style="155" customWidth="1"/>
    <col min="14604" max="14604" width="1.5546875" style="155" customWidth="1"/>
    <col min="14605" max="14605" width="4.44140625" style="155" customWidth="1"/>
    <col min="14606" max="14606" width="5" style="155" customWidth="1"/>
    <col min="14607" max="14607" width="7.33203125" style="155" customWidth="1"/>
    <col min="14608" max="14839" width="9.109375" style="155"/>
    <col min="14840" max="14840" width="11.33203125" style="155" customWidth="1"/>
    <col min="14841" max="14841" width="2.33203125" style="155" customWidth="1"/>
    <col min="14842" max="14845" width="1.33203125" style="155" customWidth="1"/>
    <col min="14846" max="14846" width="0.88671875" style="155" customWidth="1"/>
    <col min="14847" max="14847" width="15.44140625" style="155" customWidth="1"/>
    <col min="14848" max="14848" width="0.88671875" style="155" customWidth="1"/>
    <col min="14849" max="14849" width="12.5546875" style="155" customWidth="1"/>
    <col min="14850" max="14850" width="4.44140625" style="155" customWidth="1"/>
    <col min="14851" max="14851" width="2.109375" style="155" customWidth="1"/>
    <col min="14852" max="14852" width="0.33203125" style="155" customWidth="1"/>
    <col min="14853" max="14853" width="0.5546875" style="155" customWidth="1"/>
    <col min="14854" max="14854" width="6.44140625" style="155" customWidth="1"/>
    <col min="14855" max="14855" width="3.109375" style="155" customWidth="1"/>
    <col min="14856" max="14856" width="1.5546875" style="155" customWidth="1"/>
    <col min="14857" max="14857" width="3.33203125" style="155" customWidth="1"/>
    <col min="14858" max="14858" width="9.109375" style="155"/>
    <col min="14859" max="14859" width="6.88671875" style="155" customWidth="1"/>
    <col min="14860" max="14860" width="1.5546875" style="155" customWidth="1"/>
    <col min="14861" max="14861" width="4.44140625" style="155" customWidth="1"/>
    <col min="14862" max="14862" width="5" style="155" customWidth="1"/>
    <col min="14863" max="14863" width="7.33203125" style="155" customWidth="1"/>
    <col min="14864" max="15095" width="9.109375" style="155"/>
    <col min="15096" max="15096" width="11.33203125" style="155" customWidth="1"/>
    <col min="15097" max="15097" width="2.33203125" style="155" customWidth="1"/>
    <col min="15098" max="15101" width="1.33203125" style="155" customWidth="1"/>
    <col min="15102" max="15102" width="0.88671875" style="155" customWidth="1"/>
    <col min="15103" max="15103" width="15.44140625" style="155" customWidth="1"/>
    <col min="15104" max="15104" width="0.88671875" style="155" customWidth="1"/>
    <col min="15105" max="15105" width="12.5546875" style="155" customWidth="1"/>
    <col min="15106" max="15106" width="4.44140625" style="155" customWidth="1"/>
    <col min="15107" max="15107" width="2.109375" style="155" customWidth="1"/>
    <col min="15108" max="15108" width="0.33203125" style="155" customWidth="1"/>
    <col min="15109" max="15109" width="0.5546875" style="155" customWidth="1"/>
    <col min="15110" max="15110" width="6.44140625" style="155" customWidth="1"/>
    <col min="15111" max="15111" width="3.109375" style="155" customWidth="1"/>
    <col min="15112" max="15112" width="1.5546875" style="155" customWidth="1"/>
    <col min="15113" max="15113" width="3.33203125" style="155" customWidth="1"/>
    <col min="15114" max="15114" width="9.109375" style="155"/>
    <col min="15115" max="15115" width="6.88671875" style="155" customWidth="1"/>
    <col min="15116" max="15116" width="1.5546875" style="155" customWidth="1"/>
    <col min="15117" max="15117" width="4.44140625" style="155" customWidth="1"/>
    <col min="15118" max="15118" width="5" style="155" customWidth="1"/>
    <col min="15119" max="15119" width="7.33203125" style="155" customWidth="1"/>
    <col min="15120" max="15351" width="9.109375" style="155"/>
    <col min="15352" max="15352" width="11.33203125" style="155" customWidth="1"/>
    <col min="15353" max="15353" width="2.33203125" style="155" customWidth="1"/>
    <col min="15354" max="15357" width="1.33203125" style="155" customWidth="1"/>
    <col min="15358" max="15358" width="0.88671875" style="155" customWidth="1"/>
    <col min="15359" max="15359" width="15.44140625" style="155" customWidth="1"/>
    <col min="15360" max="15360" width="0.88671875" style="155" customWidth="1"/>
    <col min="15361" max="15361" width="12.5546875" style="155" customWidth="1"/>
    <col min="15362" max="15362" width="4.44140625" style="155" customWidth="1"/>
    <col min="15363" max="15363" width="2.109375" style="155" customWidth="1"/>
    <col min="15364" max="15364" width="0.33203125" style="155" customWidth="1"/>
    <col min="15365" max="15365" width="0.5546875" style="155" customWidth="1"/>
    <col min="15366" max="15366" width="6.44140625" style="155" customWidth="1"/>
    <col min="15367" max="15367" width="3.109375" style="155" customWidth="1"/>
    <col min="15368" max="15368" width="1.5546875" style="155" customWidth="1"/>
    <col min="15369" max="15369" width="3.33203125" style="155" customWidth="1"/>
    <col min="15370" max="15370" width="9.109375" style="155"/>
    <col min="15371" max="15371" width="6.88671875" style="155" customWidth="1"/>
    <col min="15372" max="15372" width="1.5546875" style="155" customWidth="1"/>
    <col min="15373" max="15373" width="4.44140625" style="155" customWidth="1"/>
    <col min="15374" max="15374" width="5" style="155" customWidth="1"/>
    <col min="15375" max="15375" width="7.33203125" style="155" customWidth="1"/>
    <col min="15376" max="15607" width="9.109375" style="155"/>
    <col min="15608" max="15608" width="11.33203125" style="155" customWidth="1"/>
    <col min="15609" max="15609" width="2.33203125" style="155" customWidth="1"/>
    <col min="15610" max="15613" width="1.33203125" style="155" customWidth="1"/>
    <col min="15614" max="15614" width="0.88671875" style="155" customWidth="1"/>
    <col min="15615" max="15615" width="15.44140625" style="155" customWidth="1"/>
    <col min="15616" max="15616" width="0.88671875" style="155" customWidth="1"/>
    <col min="15617" max="15617" width="12.5546875" style="155" customWidth="1"/>
    <col min="15618" max="15618" width="4.44140625" style="155" customWidth="1"/>
    <col min="15619" max="15619" width="2.109375" style="155" customWidth="1"/>
    <col min="15620" max="15620" width="0.33203125" style="155" customWidth="1"/>
    <col min="15621" max="15621" width="0.5546875" style="155" customWidth="1"/>
    <col min="15622" max="15622" width="6.44140625" style="155" customWidth="1"/>
    <col min="15623" max="15623" width="3.109375" style="155" customWidth="1"/>
    <col min="15624" max="15624" width="1.5546875" style="155" customWidth="1"/>
    <col min="15625" max="15625" width="3.33203125" style="155" customWidth="1"/>
    <col min="15626" max="15626" width="9.109375" style="155"/>
    <col min="15627" max="15627" width="6.88671875" style="155" customWidth="1"/>
    <col min="15628" max="15628" width="1.5546875" style="155" customWidth="1"/>
    <col min="15629" max="15629" width="4.44140625" style="155" customWidth="1"/>
    <col min="15630" max="15630" width="5" style="155" customWidth="1"/>
    <col min="15631" max="15631" width="7.33203125" style="155" customWidth="1"/>
    <col min="15632" max="15863" width="9.109375" style="155"/>
    <col min="15864" max="15864" width="11.33203125" style="155" customWidth="1"/>
    <col min="15865" max="15865" width="2.33203125" style="155" customWidth="1"/>
    <col min="15866" max="15869" width="1.33203125" style="155" customWidth="1"/>
    <col min="15870" max="15870" width="0.88671875" style="155" customWidth="1"/>
    <col min="15871" max="15871" width="15.44140625" style="155" customWidth="1"/>
    <col min="15872" max="15872" width="0.88671875" style="155" customWidth="1"/>
    <col min="15873" max="15873" width="12.5546875" style="155" customWidth="1"/>
    <col min="15874" max="15874" width="4.44140625" style="155" customWidth="1"/>
    <col min="15875" max="15875" width="2.109375" style="155" customWidth="1"/>
    <col min="15876" max="15876" width="0.33203125" style="155" customWidth="1"/>
    <col min="15877" max="15877" width="0.5546875" style="155" customWidth="1"/>
    <col min="15878" max="15878" width="6.44140625" style="155" customWidth="1"/>
    <col min="15879" max="15879" width="3.109375" style="155" customWidth="1"/>
    <col min="15880" max="15880" width="1.5546875" style="155" customWidth="1"/>
    <col min="15881" max="15881" width="3.33203125" style="155" customWidth="1"/>
    <col min="15882" max="15882" width="9.109375" style="155"/>
    <col min="15883" max="15883" width="6.88671875" style="155" customWidth="1"/>
    <col min="15884" max="15884" width="1.5546875" style="155" customWidth="1"/>
    <col min="15885" max="15885" width="4.44140625" style="155" customWidth="1"/>
    <col min="15886" max="15886" width="5" style="155" customWidth="1"/>
    <col min="15887" max="15887" width="7.33203125" style="155" customWidth="1"/>
    <col min="15888" max="16119" width="9.109375" style="155"/>
    <col min="16120" max="16120" width="11.33203125" style="155" customWidth="1"/>
    <col min="16121" max="16121" width="2.33203125" style="155" customWidth="1"/>
    <col min="16122" max="16125" width="1.33203125" style="155" customWidth="1"/>
    <col min="16126" max="16126" width="0.88671875" style="155" customWidth="1"/>
    <col min="16127" max="16127" width="15.44140625" style="155" customWidth="1"/>
    <col min="16128" max="16128" width="0.88671875" style="155" customWidth="1"/>
    <col min="16129" max="16129" width="12.5546875" style="155" customWidth="1"/>
    <col min="16130" max="16130" width="4.44140625" style="155" customWidth="1"/>
    <col min="16131" max="16131" width="2.109375" style="155" customWidth="1"/>
    <col min="16132" max="16132" width="0.33203125" style="155" customWidth="1"/>
    <col min="16133" max="16133" width="0.5546875" style="155" customWidth="1"/>
    <col min="16134" max="16134" width="6.44140625" style="155" customWidth="1"/>
    <col min="16135" max="16135" width="3.109375" style="155" customWidth="1"/>
    <col min="16136" max="16136" width="1.5546875" style="155" customWidth="1"/>
    <col min="16137" max="16137" width="3.33203125" style="155" customWidth="1"/>
    <col min="16138" max="16138" width="9.109375" style="155"/>
    <col min="16139" max="16139" width="6.88671875" style="155" customWidth="1"/>
    <col min="16140" max="16140" width="1.5546875" style="155" customWidth="1"/>
    <col min="16141" max="16141" width="4.44140625" style="155" customWidth="1"/>
    <col min="16142" max="16142" width="5" style="155" customWidth="1"/>
    <col min="16143" max="16143" width="7.33203125" style="155" customWidth="1"/>
    <col min="16144" max="16384" width="9.109375" style="155"/>
  </cols>
  <sheetData>
    <row r="1" spans="1:15" x14ac:dyDescent="0.2">
      <c r="A1" s="149" t="s">
        <v>363</v>
      </c>
      <c r="B1" s="150" t="s">
        <v>364</v>
      </c>
      <c r="C1" s="151"/>
      <c r="D1" s="151"/>
      <c r="E1" s="151"/>
      <c r="F1" s="151"/>
      <c r="G1" s="151"/>
      <c r="H1" s="152"/>
      <c r="I1" s="152"/>
      <c r="J1" s="152"/>
      <c r="K1" s="152"/>
      <c r="L1" s="153" t="s">
        <v>365</v>
      </c>
      <c r="M1" s="153" t="s">
        <v>366</v>
      </c>
      <c r="N1" s="153" t="s">
        <v>367</v>
      </c>
      <c r="O1" s="153" t="s">
        <v>368</v>
      </c>
    </row>
    <row r="2" spans="1:15" x14ac:dyDescent="0.2">
      <c r="A2" s="76" t="s">
        <v>369</v>
      </c>
      <c r="B2" s="58" t="s">
        <v>370</v>
      </c>
      <c r="C2" s="59"/>
      <c r="D2" s="59"/>
      <c r="E2" s="59"/>
      <c r="F2" s="59"/>
      <c r="G2" s="59"/>
      <c r="H2" s="156"/>
      <c r="I2" s="156"/>
      <c r="J2" s="156"/>
      <c r="K2" s="156"/>
      <c r="L2" s="168">
        <v>25388409.760000002</v>
      </c>
      <c r="M2" s="168">
        <v>3624490.69</v>
      </c>
      <c r="N2" s="168">
        <v>3325519.56</v>
      </c>
      <c r="O2" s="168">
        <v>25687380.890000001</v>
      </c>
    </row>
    <row r="3" spans="1:15" x14ac:dyDescent="0.2">
      <c r="A3" s="76" t="s">
        <v>371</v>
      </c>
      <c r="B3" s="139" t="s">
        <v>372</v>
      </c>
      <c r="C3" s="58" t="s">
        <v>373</v>
      </c>
      <c r="D3" s="59"/>
      <c r="E3" s="59"/>
      <c r="F3" s="59"/>
      <c r="G3" s="59"/>
      <c r="H3" s="156"/>
      <c r="I3" s="156"/>
      <c r="J3" s="156"/>
      <c r="K3" s="156"/>
      <c r="L3" s="168">
        <v>12716527.279999999</v>
      </c>
      <c r="M3" s="168">
        <v>3565789.31</v>
      </c>
      <c r="N3" s="168">
        <v>3158876.86</v>
      </c>
      <c r="O3" s="168">
        <v>13123439.73</v>
      </c>
    </row>
    <row r="4" spans="1:15" x14ac:dyDescent="0.2">
      <c r="A4" s="76" t="s">
        <v>374</v>
      </c>
      <c r="B4" s="140" t="s">
        <v>372</v>
      </c>
      <c r="C4" s="141"/>
      <c r="D4" s="58" t="s">
        <v>375</v>
      </c>
      <c r="E4" s="59"/>
      <c r="F4" s="59"/>
      <c r="G4" s="59"/>
      <c r="H4" s="156"/>
      <c r="I4" s="156"/>
      <c r="J4" s="156"/>
      <c r="K4" s="156"/>
      <c r="L4" s="168">
        <v>12646637.960000001</v>
      </c>
      <c r="M4" s="168">
        <v>3495889.82</v>
      </c>
      <c r="N4" s="168">
        <v>3071766.62</v>
      </c>
      <c r="O4" s="168">
        <v>13070761.16</v>
      </c>
    </row>
    <row r="5" spans="1:15" x14ac:dyDescent="0.2">
      <c r="A5" s="76" t="s">
        <v>376</v>
      </c>
      <c r="B5" s="140" t="s">
        <v>372</v>
      </c>
      <c r="C5" s="141"/>
      <c r="D5" s="141"/>
      <c r="E5" s="58" t="s">
        <v>375</v>
      </c>
      <c r="F5" s="59"/>
      <c r="G5" s="59"/>
      <c r="H5" s="156"/>
      <c r="I5" s="156"/>
      <c r="J5" s="156"/>
      <c r="K5" s="156"/>
      <c r="L5" s="168">
        <v>12646637.960000001</v>
      </c>
      <c r="M5" s="168">
        <v>3495889.82</v>
      </c>
      <c r="N5" s="168">
        <v>3071766.62</v>
      </c>
      <c r="O5" s="168">
        <v>13070761.16</v>
      </c>
    </row>
    <row r="6" spans="1:15" x14ac:dyDescent="0.2">
      <c r="A6" s="76" t="s">
        <v>377</v>
      </c>
      <c r="B6" s="140" t="s">
        <v>372</v>
      </c>
      <c r="C6" s="141"/>
      <c r="D6" s="141"/>
      <c r="E6" s="141"/>
      <c r="F6" s="58" t="s">
        <v>378</v>
      </c>
      <c r="G6" s="59"/>
      <c r="H6" s="156"/>
      <c r="I6" s="156"/>
      <c r="J6" s="156"/>
      <c r="K6" s="156"/>
      <c r="L6" s="168">
        <v>6000</v>
      </c>
      <c r="M6" s="168">
        <v>9340.18</v>
      </c>
      <c r="N6" s="168">
        <v>9340.18</v>
      </c>
      <c r="O6" s="168">
        <v>6000</v>
      </c>
    </row>
    <row r="7" spans="1:15" ht="19.2" x14ac:dyDescent="0.2">
      <c r="A7" s="78" t="s">
        <v>379</v>
      </c>
      <c r="B7" s="140" t="s">
        <v>372</v>
      </c>
      <c r="C7" s="141"/>
      <c r="D7" s="141"/>
      <c r="E7" s="141"/>
      <c r="F7" s="141"/>
      <c r="G7" s="65" t="s">
        <v>380</v>
      </c>
      <c r="H7" s="169"/>
      <c r="I7" s="169"/>
      <c r="J7" s="169"/>
      <c r="K7" s="169"/>
      <c r="L7" s="160">
        <v>5000</v>
      </c>
      <c r="M7" s="160">
        <v>9340.18</v>
      </c>
      <c r="N7" s="160">
        <v>9340.18</v>
      </c>
      <c r="O7" s="160">
        <v>5000</v>
      </c>
    </row>
    <row r="8" spans="1:15" ht="19.2" x14ac:dyDescent="0.2">
      <c r="A8" s="78" t="s">
        <v>381</v>
      </c>
      <c r="B8" s="140" t="s">
        <v>372</v>
      </c>
      <c r="C8" s="141"/>
      <c r="D8" s="141"/>
      <c r="E8" s="141"/>
      <c r="F8" s="141"/>
      <c r="G8" s="65" t="s">
        <v>382</v>
      </c>
      <c r="H8" s="169"/>
      <c r="I8" s="169"/>
      <c r="J8" s="169"/>
      <c r="K8" s="169"/>
      <c r="L8" s="160">
        <v>1000</v>
      </c>
      <c r="M8" s="160">
        <v>0</v>
      </c>
      <c r="N8" s="160">
        <v>0</v>
      </c>
      <c r="O8" s="160">
        <v>1000</v>
      </c>
    </row>
    <row r="9" spans="1:15" x14ac:dyDescent="0.2">
      <c r="A9" s="80" t="s">
        <v>372</v>
      </c>
      <c r="B9" s="140" t="s">
        <v>372</v>
      </c>
      <c r="C9" s="141"/>
      <c r="D9" s="141"/>
      <c r="E9" s="141"/>
      <c r="F9" s="141"/>
      <c r="G9" s="68" t="s">
        <v>372</v>
      </c>
      <c r="H9" s="164"/>
      <c r="I9" s="164"/>
      <c r="J9" s="164"/>
      <c r="K9" s="164"/>
      <c r="L9" s="163"/>
      <c r="M9" s="163"/>
      <c r="N9" s="163"/>
      <c r="O9" s="163"/>
    </row>
    <row r="10" spans="1:15" x14ac:dyDescent="0.2">
      <c r="A10" s="76" t="s">
        <v>383</v>
      </c>
      <c r="B10" s="140" t="s">
        <v>372</v>
      </c>
      <c r="C10" s="141"/>
      <c r="D10" s="141"/>
      <c r="E10" s="141"/>
      <c r="F10" s="58" t="s">
        <v>384</v>
      </c>
      <c r="G10" s="59"/>
      <c r="H10" s="156"/>
      <c r="I10" s="156"/>
      <c r="J10" s="156"/>
      <c r="K10" s="156"/>
      <c r="L10" s="168">
        <v>72060.05</v>
      </c>
      <c r="M10" s="168">
        <v>1155221.46</v>
      </c>
      <c r="N10" s="168">
        <v>1227061.96</v>
      </c>
      <c r="O10" s="168">
        <v>219.55</v>
      </c>
    </row>
    <row r="11" spans="1:15" ht="19.2" x14ac:dyDescent="0.2">
      <c r="A11" s="78" t="s">
        <v>385</v>
      </c>
      <c r="B11" s="140" t="s">
        <v>372</v>
      </c>
      <c r="C11" s="141"/>
      <c r="D11" s="141"/>
      <c r="E11" s="141"/>
      <c r="F11" s="141"/>
      <c r="G11" s="65" t="s">
        <v>386</v>
      </c>
      <c r="H11" s="169"/>
      <c r="I11" s="169"/>
      <c r="J11" s="169"/>
      <c r="K11" s="169"/>
      <c r="L11" s="160">
        <v>69710.899999999994</v>
      </c>
      <c r="M11" s="160">
        <v>1092521.8600000001</v>
      </c>
      <c r="N11" s="160">
        <v>1162232.76</v>
      </c>
      <c r="O11" s="160">
        <v>0</v>
      </c>
    </row>
    <row r="12" spans="1:15" ht="19.2" x14ac:dyDescent="0.2">
      <c r="A12" s="78" t="s">
        <v>387</v>
      </c>
      <c r="B12" s="140" t="s">
        <v>372</v>
      </c>
      <c r="C12" s="141"/>
      <c r="D12" s="141"/>
      <c r="E12" s="141"/>
      <c r="F12" s="141"/>
      <c r="G12" s="65" t="s">
        <v>388</v>
      </c>
      <c r="H12" s="169"/>
      <c r="I12" s="169"/>
      <c r="J12" s="169"/>
      <c r="K12" s="169"/>
      <c r="L12" s="160">
        <v>4.42</v>
      </c>
      <c r="M12" s="160">
        <v>0</v>
      </c>
      <c r="N12" s="160">
        <v>0</v>
      </c>
      <c r="O12" s="160">
        <v>4.42</v>
      </c>
    </row>
    <row r="13" spans="1:15" ht="19.2" x14ac:dyDescent="0.2">
      <c r="A13" s="78" t="s">
        <v>389</v>
      </c>
      <c r="B13" s="140" t="s">
        <v>372</v>
      </c>
      <c r="C13" s="141"/>
      <c r="D13" s="141"/>
      <c r="E13" s="141"/>
      <c r="F13" s="141"/>
      <c r="G13" s="65" t="s">
        <v>390</v>
      </c>
      <c r="H13" s="169"/>
      <c r="I13" s="169"/>
      <c r="J13" s="169"/>
      <c r="K13" s="169"/>
      <c r="L13" s="160">
        <v>270.52999999999997</v>
      </c>
      <c r="M13" s="160">
        <v>7444.6</v>
      </c>
      <c r="N13" s="160">
        <v>7500</v>
      </c>
      <c r="O13" s="160">
        <v>215.13</v>
      </c>
    </row>
    <row r="14" spans="1:15" ht="19.2" x14ac:dyDescent="0.2">
      <c r="A14" s="78" t="s">
        <v>391</v>
      </c>
      <c r="B14" s="140" t="s">
        <v>372</v>
      </c>
      <c r="C14" s="141"/>
      <c r="D14" s="141"/>
      <c r="E14" s="141"/>
      <c r="F14" s="141"/>
      <c r="G14" s="65" t="s">
        <v>392</v>
      </c>
      <c r="H14" s="169"/>
      <c r="I14" s="169"/>
      <c r="J14" s="169"/>
      <c r="K14" s="169"/>
      <c r="L14" s="160">
        <v>2074.1999999999998</v>
      </c>
      <c r="M14" s="160">
        <v>55255</v>
      </c>
      <c r="N14" s="160">
        <v>57329.2</v>
      </c>
      <c r="O14" s="160">
        <v>0</v>
      </c>
    </row>
    <row r="15" spans="1:15" x14ac:dyDescent="0.2">
      <c r="A15" s="80" t="s">
        <v>372</v>
      </c>
      <c r="B15" s="140" t="s">
        <v>372</v>
      </c>
      <c r="C15" s="141"/>
      <c r="D15" s="141"/>
      <c r="E15" s="141"/>
      <c r="F15" s="141"/>
      <c r="G15" s="68" t="s">
        <v>372</v>
      </c>
      <c r="H15" s="164"/>
      <c r="I15" s="164"/>
      <c r="J15" s="164"/>
      <c r="K15" s="164"/>
      <c r="L15" s="163"/>
      <c r="M15" s="163"/>
      <c r="N15" s="163"/>
      <c r="O15" s="163"/>
    </row>
    <row r="16" spans="1:15" x14ac:dyDescent="0.2">
      <c r="A16" s="76" t="s">
        <v>393</v>
      </c>
      <c r="B16" s="140" t="s">
        <v>372</v>
      </c>
      <c r="C16" s="141"/>
      <c r="D16" s="141"/>
      <c r="E16" s="141"/>
      <c r="F16" s="58" t="s">
        <v>394</v>
      </c>
      <c r="G16" s="59"/>
      <c r="H16" s="156"/>
      <c r="I16" s="156"/>
      <c r="J16" s="156"/>
      <c r="K16" s="156"/>
      <c r="L16" s="168">
        <v>0</v>
      </c>
      <c r="M16" s="168">
        <v>1071020.98</v>
      </c>
      <c r="N16" s="168">
        <v>1071020.98</v>
      </c>
      <c r="O16" s="168">
        <v>0</v>
      </c>
    </row>
    <row r="17" spans="1:15" ht="19.2" x14ac:dyDescent="0.2">
      <c r="A17" s="78" t="s">
        <v>395</v>
      </c>
      <c r="B17" s="140" t="s">
        <v>372</v>
      </c>
      <c r="C17" s="141"/>
      <c r="D17" s="141"/>
      <c r="E17" s="141"/>
      <c r="F17" s="141"/>
      <c r="G17" s="65" t="s">
        <v>396</v>
      </c>
      <c r="H17" s="169"/>
      <c r="I17" s="169"/>
      <c r="J17" s="169"/>
      <c r="K17" s="169"/>
      <c r="L17" s="160">
        <v>0</v>
      </c>
      <c r="M17" s="160">
        <v>600001.18999999994</v>
      </c>
      <c r="N17" s="160">
        <v>600001.18999999994</v>
      </c>
      <c r="O17" s="160">
        <v>0</v>
      </c>
    </row>
    <row r="18" spans="1:15" ht="19.2" x14ac:dyDescent="0.2">
      <c r="A18" s="78" t="s">
        <v>397</v>
      </c>
      <c r="B18" s="140" t="s">
        <v>372</v>
      </c>
      <c r="C18" s="141"/>
      <c r="D18" s="141"/>
      <c r="E18" s="141"/>
      <c r="F18" s="141"/>
      <c r="G18" s="65" t="s">
        <v>398</v>
      </c>
      <c r="H18" s="169"/>
      <c r="I18" s="169"/>
      <c r="J18" s="169"/>
      <c r="K18" s="169"/>
      <c r="L18" s="160">
        <v>0</v>
      </c>
      <c r="M18" s="160">
        <v>471019.79</v>
      </c>
      <c r="N18" s="160">
        <v>471019.79</v>
      </c>
      <c r="O18" s="160">
        <v>0</v>
      </c>
    </row>
    <row r="19" spans="1:15" x14ac:dyDescent="0.2">
      <c r="A19" s="80" t="s">
        <v>372</v>
      </c>
      <c r="B19" s="140" t="s">
        <v>372</v>
      </c>
      <c r="C19" s="141"/>
      <c r="D19" s="141"/>
      <c r="E19" s="141"/>
      <c r="F19" s="141"/>
      <c r="G19" s="68" t="s">
        <v>372</v>
      </c>
      <c r="H19" s="164"/>
      <c r="I19" s="164"/>
      <c r="J19" s="164"/>
      <c r="K19" s="164"/>
      <c r="L19" s="163"/>
      <c r="M19" s="163"/>
      <c r="N19" s="163"/>
      <c r="O19" s="163"/>
    </row>
    <row r="20" spans="1:15" x14ac:dyDescent="0.2">
      <c r="A20" s="76" t="s">
        <v>399</v>
      </c>
      <c r="B20" s="140" t="s">
        <v>372</v>
      </c>
      <c r="C20" s="141"/>
      <c r="D20" s="141"/>
      <c r="E20" s="141"/>
      <c r="F20" s="58" t="s">
        <v>400</v>
      </c>
      <c r="G20" s="59"/>
      <c r="H20" s="156"/>
      <c r="I20" s="156"/>
      <c r="J20" s="156"/>
      <c r="K20" s="156"/>
      <c r="L20" s="168">
        <v>11014956.640000001</v>
      </c>
      <c r="M20" s="168">
        <v>653176.89</v>
      </c>
      <c r="N20" s="168">
        <v>293463.34999999998</v>
      </c>
      <c r="O20" s="168">
        <v>11374670.18</v>
      </c>
    </row>
    <row r="21" spans="1:15" ht="19.2" x14ac:dyDescent="0.2">
      <c r="A21" s="78" t="s">
        <v>401</v>
      </c>
      <c r="B21" s="140" t="s">
        <v>372</v>
      </c>
      <c r="C21" s="141"/>
      <c r="D21" s="141"/>
      <c r="E21" s="141"/>
      <c r="F21" s="141"/>
      <c r="G21" s="65" t="s">
        <v>402</v>
      </c>
      <c r="H21" s="169"/>
      <c r="I21" s="169"/>
      <c r="J21" s="169"/>
      <c r="K21" s="169"/>
      <c r="L21" s="160">
        <v>3475927.5</v>
      </c>
      <c r="M21" s="160">
        <v>556653.34</v>
      </c>
      <c r="N21" s="160">
        <v>293385.82</v>
      </c>
      <c r="O21" s="160">
        <v>3739195.02</v>
      </c>
    </row>
    <row r="22" spans="1:15" ht="19.2" x14ac:dyDescent="0.2">
      <c r="A22" s="78" t="s">
        <v>403</v>
      </c>
      <c r="B22" s="140" t="s">
        <v>372</v>
      </c>
      <c r="C22" s="141"/>
      <c r="D22" s="141"/>
      <c r="E22" s="141"/>
      <c r="F22" s="141"/>
      <c r="G22" s="65" t="s">
        <v>404</v>
      </c>
      <c r="H22" s="169"/>
      <c r="I22" s="169"/>
      <c r="J22" s="169"/>
      <c r="K22" s="169"/>
      <c r="L22" s="160">
        <v>967097.25</v>
      </c>
      <c r="M22" s="160">
        <v>11601.31</v>
      </c>
      <c r="N22" s="160">
        <v>77.53</v>
      </c>
      <c r="O22" s="160">
        <v>978621.03</v>
      </c>
    </row>
    <row r="23" spans="1:15" ht="19.2" x14ac:dyDescent="0.2">
      <c r="A23" s="78" t="s">
        <v>405</v>
      </c>
      <c r="B23" s="140" t="s">
        <v>372</v>
      </c>
      <c r="C23" s="141"/>
      <c r="D23" s="141"/>
      <c r="E23" s="141"/>
      <c r="F23" s="141"/>
      <c r="G23" s="65" t="s">
        <v>406</v>
      </c>
      <c r="H23" s="169"/>
      <c r="I23" s="169"/>
      <c r="J23" s="169"/>
      <c r="K23" s="169"/>
      <c r="L23" s="160">
        <v>5947206.8099999996</v>
      </c>
      <c r="M23" s="160">
        <v>82266.820000000007</v>
      </c>
      <c r="N23" s="160">
        <v>0</v>
      </c>
      <c r="O23" s="160">
        <v>6029473.6299999999</v>
      </c>
    </row>
    <row r="24" spans="1:15" ht="19.2" x14ac:dyDescent="0.2">
      <c r="A24" s="78" t="s">
        <v>407</v>
      </c>
      <c r="B24" s="140" t="s">
        <v>372</v>
      </c>
      <c r="C24" s="141"/>
      <c r="D24" s="141"/>
      <c r="E24" s="141"/>
      <c r="F24" s="141"/>
      <c r="G24" s="65" t="s">
        <v>408</v>
      </c>
      <c r="H24" s="169"/>
      <c r="I24" s="169"/>
      <c r="J24" s="169"/>
      <c r="K24" s="169"/>
      <c r="L24" s="160">
        <v>624725.07999999996</v>
      </c>
      <c r="M24" s="160">
        <v>2655.42</v>
      </c>
      <c r="N24" s="160">
        <v>0</v>
      </c>
      <c r="O24" s="160">
        <v>627380.5</v>
      </c>
    </row>
    <row r="25" spans="1:15" x14ac:dyDescent="0.2">
      <c r="A25" s="80" t="s">
        <v>372</v>
      </c>
      <c r="B25" s="140" t="s">
        <v>372</v>
      </c>
      <c r="C25" s="141"/>
      <c r="D25" s="141"/>
      <c r="E25" s="141"/>
      <c r="F25" s="141"/>
      <c r="G25" s="68" t="s">
        <v>372</v>
      </c>
      <c r="H25" s="164"/>
      <c r="I25" s="164"/>
      <c r="J25" s="164"/>
      <c r="K25" s="164"/>
      <c r="L25" s="163"/>
      <c r="M25" s="163"/>
      <c r="N25" s="163"/>
      <c r="O25" s="163"/>
    </row>
    <row r="26" spans="1:15" x14ac:dyDescent="0.2">
      <c r="A26" s="76" t="s">
        <v>409</v>
      </c>
      <c r="B26" s="140" t="s">
        <v>372</v>
      </c>
      <c r="C26" s="141"/>
      <c r="D26" s="141"/>
      <c r="E26" s="141"/>
      <c r="F26" s="58" t="s">
        <v>410</v>
      </c>
      <c r="G26" s="59"/>
      <c r="H26" s="156"/>
      <c r="I26" s="156"/>
      <c r="J26" s="156"/>
      <c r="K26" s="156"/>
      <c r="L26" s="168">
        <v>1553621.27</v>
      </c>
      <c r="M26" s="168">
        <v>605816.64</v>
      </c>
      <c r="N26" s="168">
        <v>469566.48</v>
      </c>
      <c r="O26" s="168">
        <v>1689871.43</v>
      </c>
    </row>
    <row r="27" spans="1:15" ht="19.2" x14ac:dyDescent="0.2">
      <c r="A27" s="78" t="s">
        <v>411</v>
      </c>
      <c r="B27" s="140" t="s">
        <v>372</v>
      </c>
      <c r="C27" s="141"/>
      <c r="D27" s="141"/>
      <c r="E27" s="141"/>
      <c r="F27" s="141"/>
      <c r="G27" s="65" t="s">
        <v>412</v>
      </c>
      <c r="H27" s="169"/>
      <c r="I27" s="169"/>
      <c r="J27" s="169"/>
      <c r="K27" s="169"/>
      <c r="L27" s="160">
        <v>1553621.27</v>
      </c>
      <c r="M27" s="160">
        <v>305778.48</v>
      </c>
      <c r="N27" s="160">
        <v>169528.32000000001</v>
      </c>
      <c r="O27" s="160">
        <v>1689871.43</v>
      </c>
    </row>
    <row r="28" spans="1:15" ht="19.2" x14ac:dyDescent="0.2">
      <c r="A28" s="78" t="s">
        <v>413</v>
      </c>
      <c r="B28" s="140" t="s">
        <v>372</v>
      </c>
      <c r="C28" s="141"/>
      <c r="D28" s="141"/>
      <c r="E28" s="141"/>
      <c r="F28" s="141"/>
      <c r="G28" s="65" t="s">
        <v>414</v>
      </c>
      <c r="H28" s="169"/>
      <c r="I28" s="169"/>
      <c r="J28" s="169"/>
      <c r="K28" s="169"/>
      <c r="L28" s="160">
        <v>0</v>
      </c>
      <c r="M28" s="160">
        <v>300038.15999999997</v>
      </c>
      <c r="N28" s="160">
        <v>300038.15999999997</v>
      </c>
      <c r="O28" s="160">
        <v>0</v>
      </c>
    </row>
    <row r="29" spans="1:15" x14ac:dyDescent="0.2">
      <c r="A29" s="80" t="s">
        <v>372</v>
      </c>
      <c r="B29" s="140" t="s">
        <v>372</v>
      </c>
      <c r="C29" s="141"/>
      <c r="D29" s="141"/>
      <c r="E29" s="141"/>
      <c r="F29" s="141"/>
      <c r="G29" s="68" t="s">
        <v>372</v>
      </c>
      <c r="H29" s="164"/>
      <c r="I29" s="164"/>
      <c r="J29" s="164"/>
      <c r="K29" s="164"/>
      <c r="L29" s="163"/>
      <c r="M29" s="163"/>
      <c r="N29" s="163"/>
      <c r="O29" s="163"/>
    </row>
    <row r="30" spans="1:15" x14ac:dyDescent="0.2">
      <c r="A30" s="76" t="s">
        <v>415</v>
      </c>
      <c r="B30" s="140" t="s">
        <v>372</v>
      </c>
      <c r="C30" s="141"/>
      <c r="D30" s="141"/>
      <c r="E30" s="141"/>
      <c r="F30" s="58" t="s">
        <v>416</v>
      </c>
      <c r="G30" s="59"/>
      <c r="H30" s="156"/>
      <c r="I30" s="156"/>
      <c r="J30" s="156"/>
      <c r="K30" s="156"/>
      <c r="L30" s="168">
        <v>0</v>
      </c>
      <c r="M30" s="168">
        <v>1313.67</v>
      </c>
      <c r="N30" s="168">
        <v>1313.67</v>
      </c>
      <c r="O30" s="168">
        <v>0</v>
      </c>
    </row>
    <row r="31" spans="1:15" ht="19.2" x14ac:dyDescent="0.2">
      <c r="A31" s="78" t="s">
        <v>417</v>
      </c>
      <c r="B31" s="140" t="s">
        <v>372</v>
      </c>
      <c r="C31" s="141"/>
      <c r="D31" s="141"/>
      <c r="E31" s="141"/>
      <c r="F31" s="141"/>
      <c r="G31" s="65" t="s">
        <v>418</v>
      </c>
      <c r="H31" s="169"/>
      <c r="I31" s="169"/>
      <c r="J31" s="169"/>
      <c r="K31" s="169"/>
      <c r="L31" s="160">
        <v>0</v>
      </c>
      <c r="M31" s="160">
        <v>1313.67</v>
      </c>
      <c r="N31" s="160">
        <v>1313.67</v>
      </c>
      <c r="O31" s="160">
        <v>0</v>
      </c>
    </row>
    <row r="32" spans="1:15" x14ac:dyDescent="0.2">
      <c r="A32" s="80" t="s">
        <v>372</v>
      </c>
      <c r="B32" s="140" t="s">
        <v>372</v>
      </c>
      <c r="C32" s="141"/>
      <c r="D32" s="141"/>
      <c r="E32" s="141"/>
      <c r="F32" s="141"/>
      <c r="G32" s="68" t="s">
        <v>372</v>
      </c>
      <c r="H32" s="164"/>
      <c r="I32" s="164"/>
      <c r="J32" s="164"/>
      <c r="K32" s="164"/>
      <c r="L32" s="163"/>
      <c r="M32" s="163"/>
      <c r="N32" s="163"/>
      <c r="O32" s="163"/>
    </row>
    <row r="33" spans="1:15" x14ac:dyDescent="0.2">
      <c r="A33" s="76" t="s">
        <v>419</v>
      </c>
      <c r="B33" s="140" t="s">
        <v>372</v>
      </c>
      <c r="C33" s="141"/>
      <c r="D33" s="58" t="s">
        <v>420</v>
      </c>
      <c r="E33" s="59"/>
      <c r="F33" s="59"/>
      <c r="G33" s="59"/>
      <c r="H33" s="156"/>
      <c r="I33" s="156"/>
      <c r="J33" s="156"/>
      <c r="K33" s="156"/>
      <c r="L33" s="168">
        <v>69889.320000000007</v>
      </c>
      <c r="M33" s="168">
        <v>69899.490000000005</v>
      </c>
      <c r="N33" s="168">
        <v>87110.24</v>
      </c>
      <c r="O33" s="168">
        <v>52678.57</v>
      </c>
    </row>
    <row r="34" spans="1:15" x14ac:dyDescent="0.2">
      <c r="A34" s="76" t="s">
        <v>421</v>
      </c>
      <c r="B34" s="140" t="s">
        <v>372</v>
      </c>
      <c r="C34" s="141"/>
      <c r="D34" s="141"/>
      <c r="E34" s="58" t="s">
        <v>422</v>
      </c>
      <c r="F34" s="59"/>
      <c r="G34" s="59"/>
      <c r="H34" s="156"/>
      <c r="I34" s="156"/>
      <c r="J34" s="156"/>
      <c r="K34" s="156"/>
      <c r="L34" s="168">
        <v>5965</v>
      </c>
      <c r="M34" s="168">
        <v>49800</v>
      </c>
      <c r="N34" s="168">
        <v>55255</v>
      </c>
      <c r="O34" s="168">
        <v>510</v>
      </c>
    </row>
    <row r="35" spans="1:15" x14ac:dyDescent="0.2">
      <c r="A35" s="76" t="s">
        <v>423</v>
      </c>
      <c r="B35" s="140" t="s">
        <v>372</v>
      </c>
      <c r="C35" s="141"/>
      <c r="D35" s="141"/>
      <c r="E35" s="141"/>
      <c r="F35" s="58" t="s">
        <v>424</v>
      </c>
      <c r="G35" s="59"/>
      <c r="H35" s="156"/>
      <c r="I35" s="156"/>
      <c r="J35" s="156"/>
      <c r="K35" s="156"/>
      <c r="L35" s="168">
        <v>5965</v>
      </c>
      <c r="M35" s="168">
        <v>49800</v>
      </c>
      <c r="N35" s="168">
        <v>55255</v>
      </c>
      <c r="O35" s="168">
        <v>510</v>
      </c>
    </row>
    <row r="36" spans="1:15" ht="19.2" x14ac:dyDescent="0.2">
      <c r="A36" s="78" t="s">
        <v>425</v>
      </c>
      <c r="B36" s="140" t="s">
        <v>372</v>
      </c>
      <c r="C36" s="141"/>
      <c r="D36" s="141"/>
      <c r="E36" s="141"/>
      <c r="F36" s="141"/>
      <c r="G36" s="65" t="s">
        <v>426</v>
      </c>
      <c r="H36" s="169"/>
      <c r="I36" s="169"/>
      <c r="J36" s="169"/>
      <c r="K36" s="169"/>
      <c r="L36" s="160">
        <v>5965</v>
      </c>
      <c r="M36" s="160">
        <v>33520</v>
      </c>
      <c r="N36" s="160">
        <v>39475</v>
      </c>
      <c r="O36" s="160">
        <v>10</v>
      </c>
    </row>
    <row r="37" spans="1:15" ht="19.2" x14ac:dyDescent="0.2">
      <c r="A37" s="78" t="s">
        <v>427</v>
      </c>
      <c r="B37" s="140" t="s">
        <v>372</v>
      </c>
      <c r="C37" s="141"/>
      <c r="D37" s="141"/>
      <c r="E37" s="141"/>
      <c r="F37" s="141"/>
      <c r="G37" s="65" t="s">
        <v>428</v>
      </c>
      <c r="H37" s="169"/>
      <c r="I37" s="169"/>
      <c r="J37" s="169"/>
      <c r="K37" s="169"/>
      <c r="L37" s="160">
        <v>0</v>
      </c>
      <c r="M37" s="160">
        <v>500</v>
      </c>
      <c r="N37" s="160">
        <v>0</v>
      </c>
      <c r="O37" s="160">
        <v>500</v>
      </c>
    </row>
    <row r="38" spans="1:15" ht="19.2" x14ac:dyDescent="0.2">
      <c r="A38" s="78" t="s">
        <v>429</v>
      </c>
      <c r="B38" s="140" t="s">
        <v>372</v>
      </c>
      <c r="C38" s="141"/>
      <c r="D38" s="141"/>
      <c r="E38" s="141"/>
      <c r="F38" s="141"/>
      <c r="G38" s="65" t="s">
        <v>430</v>
      </c>
      <c r="H38" s="169"/>
      <c r="I38" s="169"/>
      <c r="J38" s="169"/>
      <c r="K38" s="169"/>
      <c r="L38" s="160">
        <v>0</v>
      </c>
      <c r="M38" s="160">
        <v>15780</v>
      </c>
      <c r="N38" s="160">
        <v>15780</v>
      </c>
      <c r="O38" s="160">
        <v>0</v>
      </c>
    </row>
    <row r="39" spans="1:15" x14ac:dyDescent="0.2">
      <c r="A39" s="80" t="s">
        <v>372</v>
      </c>
      <c r="B39" s="140" t="s">
        <v>372</v>
      </c>
      <c r="C39" s="141"/>
      <c r="D39" s="141"/>
      <c r="E39" s="141"/>
      <c r="F39" s="141"/>
      <c r="G39" s="68" t="s">
        <v>372</v>
      </c>
      <c r="H39" s="164"/>
      <c r="I39" s="164"/>
      <c r="J39" s="164"/>
      <c r="K39" s="164"/>
      <c r="L39" s="163"/>
      <c r="M39" s="163"/>
      <c r="N39" s="163"/>
      <c r="O39" s="163"/>
    </row>
    <row r="40" spans="1:15" x14ac:dyDescent="0.2">
      <c r="A40" s="76" t="s">
        <v>431</v>
      </c>
      <c r="B40" s="140" t="s">
        <v>372</v>
      </c>
      <c r="C40" s="141"/>
      <c r="D40" s="141"/>
      <c r="E40" s="58" t="s">
        <v>432</v>
      </c>
      <c r="F40" s="59"/>
      <c r="G40" s="59"/>
      <c r="H40" s="156"/>
      <c r="I40" s="156"/>
      <c r="J40" s="156"/>
      <c r="K40" s="156"/>
      <c r="L40" s="168">
        <v>45156.93</v>
      </c>
      <c r="M40" s="168">
        <v>20099.490000000002</v>
      </c>
      <c r="N40" s="168">
        <v>28021.97</v>
      </c>
      <c r="O40" s="168">
        <v>37234.449999999997</v>
      </c>
    </row>
    <row r="41" spans="1:15" x14ac:dyDescent="0.2">
      <c r="A41" s="76" t="s">
        <v>433</v>
      </c>
      <c r="B41" s="140" t="s">
        <v>372</v>
      </c>
      <c r="C41" s="141"/>
      <c r="D41" s="141"/>
      <c r="E41" s="141"/>
      <c r="F41" s="58" t="s">
        <v>432</v>
      </c>
      <c r="G41" s="59"/>
      <c r="H41" s="156"/>
      <c r="I41" s="156"/>
      <c r="J41" s="156"/>
      <c r="K41" s="156"/>
      <c r="L41" s="168">
        <v>45156.93</v>
      </c>
      <c r="M41" s="168">
        <v>20099.490000000002</v>
      </c>
      <c r="N41" s="168">
        <v>28021.97</v>
      </c>
      <c r="O41" s="168">
        <v>37234.449999999997</v>
      </c>
    </row>
    <row r="42" spans="1:15" ht="19.2" x14ac:dyDescent="0.2">
      <c r="A42" s="78" t="s">
        <v>434</v>
      </c>
      <c r="B42" s="140" t="s">
        <v>372</v>
      </c>
      <c r="C42" s="141"/>
      <c r="D42" s="141"/>
      <c r="E42" s="141"/>
      <c r="F42" s="141"/>
      <c r="G42" s="65" t="s">
        <v>435</v>
      </c>
      <c r="H42" s="169"/>
      <c r="I42" s="169"/>
      <c r="J42" s="169"/>
      <c r="K42" s="169"/>
      <c r="L42" s="160">
        <v>56.82</v>
      </c>
      <c r="M42" s="160">
        <v>0</v>
      </c>
      <c r="N42" s="160">
        <v>56.82</v>
      </c>
      <c r="O42" s="160">
        <v>0</v>
      </c>
    </row>
    <row r="43" spans="1:15" ht="19.2" x14ac:dyDescent="0.2">
      <c r="A43" s="78" t="s">
        <v>436</v>
      </c>
      <c r="B43" s="140" t="s">
        <v>372</v>
      </c>
      <c r="C43" s="141"/>
      <c r="D43" s="141"/>
      <c r="E43" s="141"/>
      <c r="F43" s="141"/>
      <c r="G43" s="65" t="s">
        <v>437</v>
      </c>
      <c r="H43" s="169"/>
      <c r="I43" s="169"/>
      <c r="J43" s="169"/>
      <c r="K43" s="169"/>
      <c r="L43" s="160">
        <v>14665.15</v>
      </c>
      <c r="M43" s="160">
        <v>14391.73</v>
      </c>
      <c r="N43" s="160">
        <v>22348.42</v>
      </c>
      <c r="O43" s="160">
        <v>6708.46</v>
      </c>
    </row>
    <row r="44" spans="1:15" ht="19.2" x14ac:dyDescent="0.2">
      <c r="A44" s="78" t="s">
        <v>438</v>
      </c>
      <c r="B44" s="140" t="s">
        <v>372</v>
      </c>
      <c r="C44" s="141"/>
      <c r="D44" s="141"/>
      <c r="E44" s="141"/>
      <c r="F44" s="141"/>
      <c r="G44" s="65" t="s">
        <v>439</v>
      </c>
      <c r="H44" s="169"/>
      <c r="I44" s="169"/>
      <c r="J44" s="169"/>
      <c r="K44" s="169"/>
      <c r="L44" s="160">
        <v>938.94</v>
      </c>
      <c r="M44" s="160">
        <v>0</v>
      </c>
      <c r="N44" s="160">
        <v>0</v>
      </c>
      <c r="O44" s="160">
        <v>938.94</v>
      </c>
    </row>
    <row r="45" spans="1:15" ht="19.2" x14ac:dyDescent="0.2">
      <c r="A45" s="78" t="s">
        <v>440</v>
      </c>
      <c r="B45" s="140" t="s">
        <v>372</v>
      </c>
      <c r="C45" s="141"/>
      <c r="D45" s="141"/>
      <c r="E45" s="141"/>
      <c r="F45" s="141"/>
      <c r="G45" s="65" t="s">
        <v>441</v>
      </c>
      <c r="H45" s="169"/>
      <c r="I45" s="169"/>
      <c r="J45" s="169"/>
      <c r="K45" s="169"/>
      <c r="L45" s="160">
        <v>0</v>
      </c>
      <c r="M45" s="160">
        <v>5616.73</v>
      </c>
      <c r="N45" s="160">
        <v>5616.73</v>
      </c>
      <c r="O45" s="160">
        <v>0</v>
      </c>
    </row>
    <row r="46" spans="1:15" ht="19.2" x14ac:dyDescent="0.2">
      <c r="A46" s="78" t="s">
        <v>1087</v>
      </c>
      <c r="B46" s="140" t="s">
        <v>372</v>
      </c>
      <c r="C46" s="141"/>
      <c r="D46" s="141"/>
      <c r="E46" s="141"/>
      <c r="F46" s="141"/>
      <c r="G46" s="65" t="s">
        <v>1088</v>
      </c>
      <c r="H46" s="169"/>
      <c r="I46" s="169"/>
      <c r="J46" s="169"/>
      <c r="K46" s="169"/>
      <c r="L46" s="160">
        <v>29496.02</v>
      </c>
      <c r="M46" s="160">
        <v>0</v>
      </c>
      <c r="N46" s="160">
        <v>0</v>
      </c>
      <c r="O46" s="160">
        <v>29496.02</v>
      </c>
    </row>
    <row r="47" spans="1:15" ht="19.2" x14ac:dyDescent="0.2">
      <c r="A47" s="78" t="s">
        <v>1089</v>
      </c>
      <c r="B47" s="140" t="s">
        <v>372</v>
      </c>
      <c r="C47" s="141"/>
      <c r="D47" s="141"/>
      <c r="E47" s="141"/>
      <c r="F47" s="141"/>
      <c r="G47" s="65" t="s">
        <v>660</v>
      </c>
      <c r="H47" s="169"/>
      <c r="I47" s="169"/>
      <c r="J47" s="169"/>
      <c r="K47" s="169"/>
      <c r="L47" s="160">
        <v>0</v>
      </c>
      <c r="M47" s="160">
        <v>91.03</v>
      </c>
      <c r="N47" s="160">
        <v>0</v>
      </c>
      <c r="O47" s="160">
        <v>91.03</v>
      </c>
    </row>
    <row r="48" spans="1:15" x14ac:dyDescent="0.2">
      <c r="A48" s="80" t="s">
        <v>372</v>
      </c>
      <c r="B48" s="140" t="s">
        <v>372</v>
      </c>
      <c r="C48" s="141"/>
      <c r="D48" s="141"/>
      <c r="E48" s="141"/>
      <c r="F48" s="141"/>
      <c r="G48" s="68" t="s">
        <v>372</v>
      </c>
      <c r="H48" s="164"/>
      <c r="I48" s="164"/>
      <c r="J48" s="164"/>
      <c r="K48" s="164"/>
      <c r="L48" s="163"/>
      <c r="M48" s="163"/>
      <c r="N48" s="163"/>
      <c r="O48" s="163"/>
    </row>
    <row r="49" spans="1:15" x14ac:dyDescent="0.2">
      <c r="A49" s="76" t="s">
        <v>442</v>
      </c>
      <c r="B49" s="140" t="s">
        <v>372</v>
      </c>
      <c r="C49" s="141"/>
      <c r="D49" s="141"/>
      <c r="E49" s="58" t="s">
        <v>443</v>
      </c>
      <c r="F49" s="59"/>
      <c r="G49" s="59"/>
      <c r="H49" s="156"/>
      <c r="I49" s="156"/>
      <c r="J49" s="156"/>
      <c r="K49" s="156"/>
      <c r="L49" s="168">
        <v>18767.39</v>
      </c>
      <c r="M49" s="168">
        <v>0</v>
      </c>
      <c r="N49" s="168">
        <v>3833.27</v>
      </c>
      <c r="O49" s="168">
        <v>14934.12</v>
      </c>
    </row>
    <row r="50" spans="1:15" x14ac:dyDescent="0.2">
      <c r="A50" s="76" t="s">
        <v>444</v>
      </c>
      <c r="B50" s="140" t="s">
        <v>372</v>
      </c>
      <c r="C50" s="141"/>
      <c r="D50" s="141"/>
      <c r="E50" s="141"/>
      <c r="F50" s="58" t="s">
        <v>443</v>
      </c>
      <c r="G50" s="59"/>
      <c r="H50" s="156"/>
      <c r="I50" s="156"/>
      <c r="J50" s="156"/>
      <c r="K50" s="156"/>
      <c r="L50" s="168">
        <v>18767.39</v>
      </c>
      <c r="M50" s="168">
        <v>0</v>
      </c>
      <c r="N50" s="168">
        <v>3833.27</v>
      </c>
      <c r="O50" s="168">
        <v>14934.12</v>
      </c>
    </row>
    <row r="51" spans="1:15" ht="19.2" x14ac:dyDescent="0.2">
      <c r="A51" s="78" t="s">
        <v>445</v>
      </c>
      <c r="B51" s="140" t="s">
        <v>372</v>
      </c>
      <c r="C51" s="141"/>
      <c r="D51" s="141"/>
      <c r="E51" s="141"/>
      <c r="F51" s="141"/>
      <c r="G51" s="65" t="s">
        <v>446</v>
      </c>
      <c r="H51" s="169"/>
      <c r="I51" s="169"/>
      <c r="J51" s="169"/>
      <c r="K51" s="169"/>
      <c r="L51" s="160">
        <v>18767.39</v>
      </c>
      <c r="M51" s="160">
        <v>0</v>
      </c>
      <c r="N51" s="160">
        <v>3833.27</v>
      </c>
      <c r="O51" s="160">
        <v>14934.12</v>
      </c>
    </row>
    <row r="52" spans="1:15" x14ac:dyDescent="0.2">
      <c r="A52" s="80" t="s">
        <v>372</v>
      </c>
      <c r="B52" s="140" t="s">
        <v>372</v>
      </c>
      <c r="C52" s="141"/>
      <c r="D52" s="141"/>
      <c r="E52" s="141"/>
      <c r="F52" s="141"/>
      <c r="G52" s="68" t="s">
        <v>372</v>
      </c>
      <c r="H52" s="164"/>
      <c r="I52" s="164"/>
      <c r="J52" s="164"/>
      <c r="K52" s="164"/>
      <c r="L52" s="163"/>
      <c r="M52" s="163"/>
      <c r="N52" s="163"/>
      <c r="O52" s="163"/>
    </row>
    <row r="53" spans="1:15" x14ac:dyDescent="0.2">
      <c r="A53" s="76" t="s">
        <v>447</v>
      </c>
      <c r="B53" s="139" t="s">
        <v>372</v>
      </c>
      <c r="C53" s="58" t="s">
        <v>448</v>
      </c>
      <c r="D53" s="59"/>
      <c r="E53" s="59"/>
      <c r="F53" s="59"/>
      <c r="G53" s="59"/>
      <c r="H53" s="156"/>
      <c r="I53" s="156"/>
      <c r="J53" s="156"/>
      <c r="K53" s="156"/>
      <c r="L53" s="168">
        <v>12671882.48</v>
      </c>
      <c r="M53" s="168">
        <v>58701.38</v>
      </c>
      <c r="N53" s="168">
        <v>166642.70000000001</v>
      </c>
      <c r="O53" s="168">
        <v>12563941.16</v>
      </c>
    </row>
    <row r="54" spans="1:15" x14ac:dyDescent="0.2">
      <c r="A54" s="76" t="s">
        <v>449</v>
      </c>
      <c r="B54" s="140" t="s">
        <v>372</v>
      </c>
      <c r="C54" s="141"/>
      <c r="D54" s="58" t="s">
        <v>450</v>
      </c>
      <c r="E54" s="59"/>
      <c r="F54" s="59"/>
      <c r="G54" s="59"/>
      <c r="H54" s="156"/>
      <c r="I54" s="156"/>
      <c r="J54" s="156"/>
      <c r="K54" s="156"/>
      <c r="L54" s="168">
        <v>3017327.79</v>
      </c>
      <c r="M54" s="168">
        <v>58701.38</v>
      </c>
      <c r="N54" s="168">
        <v>166642.70000000001</v>
      </c>
      <c r="O54" s="168">
        <v>2909386.47</v>
      </c>
    </row>
    <row r="55" spans="1:15" x14ac:dyDescent="0.2">
      <c r="A55" s="76" t="s">
        <v>451</v>
      </c>
      <c r="B55" s="140" t="s">
        <v>372</v>
      </c>
      <c r="C55" s="141"/>
      <c r="D55" s="141"/>
      <c r="E55" s="58" t="s">
        <v>452</v>
      </c>
      <c r="F55" s="59"/>
      <c r="G55" s="59"/>
      <c r="H55" s="156"/>
      <c r="I55" s="156"/>
      <c r="J55" s="156"/>
      <c r="K55" s="156"/>
      <c r="L55" s="168">
        <v>30677587.609999999</v>
      </c>
      <c r="M55" s="168">
        <v>58701.38</v>
      </c>
      <c r="N55" s="168">
        <v>0</v>
      </c>
      <c r="O55" s="168">
        <v>30736288.989999998</v>
      </c>
    </row>
    <row r="56" spans="1:15" x14ac:dyDescent="0.2">
      <c r="A56" s="76" t="s">
        <v>453</v>
      </c>
      <c r="B56" s="140" t="s">
        <v>372</v>
      </c>
      <c r="C56" s="141"/>
      <c r="D56" s="141"/>
      <c r="E56" s="141"/>
      <c r="F56" s="58" t="s">
        <v>452</v>
      </c>
      <c r="G56" s="59"/>
      <c r="H56" s="156"/>
      <c r="I56" s="156"/>
      <c r="J56" s="156"/>
      <c r="K56" s="156"/>
      <c r="L56" s="168">
        <v>30677587.609999999</v>
      </c>
      <c r="M56" s="168">
        <v>58701.38</v>
      </c>
      <c r="N56" s="168">
        <v>0</v>
      </c>
      <c r="O56" s="168">
        <v>30736288.989999998</v>
      </c>
    </row>
    <row r="57" spans="1:15" ht="19.2" x14ac:dyDescent="0.2">
      <c r="A57" s="78" t="s">
        <v>454</v>
      </c>
      <c r="B57" s="140" t="s">
        <v>372</v>
      </c>
      <c r="C57" s="141"/>
      <c r="D57" s="141"/>
      <c r="E57" s="141"/>
      <c r="F57" s="141"/>
      <c r="G57" s="65" t="s">
        <v>455</v>
      </c>
      <c r="H57" s="169"/>
      <c r="I57" s="169"/>
      <c r="J57" s="169"/>
      <c r="K57" s="169"/>
      <c r="L57" s="160">
        <v>759111.34</v>
      </c>
      <c r="M57" s="160">
        <v>0</v>
      </c>
      <c r="N57" s="160">
        <v>0</v>
      </c>
      <c r="O57" s="160">
        <v>759111.34</v>
      </c>
    </row>
    <row r="58" spans="1:15" ht="19.2" x14ac:dyDescent="0.2">
      <c r="A58" s="78" t="s">
        <v>456</v>
      </c>
      <c r="B58" s="140" t="s">
        <v>372</v>
      </c>
      <c r="C58" s="141"/>
      <c r="D58" s="141"/>
      <c r="E58" s="141"/>
      <c r="F58" s="141"/>
      <c r="G58" s="65" t="s">
        <v>457</v>
      </c>
      <c r="H58" s="169"/>
      <c r="I58" s="169"/>
      <c r="J58" s="169"/>
      <c r="K58" s="169"/>
      <c r="L58" s="160">
        <v>350327.15</v>
      </c>
      <c r="M58" s="160">
        <v>0</v>
      </c>
      <c r="N58" s="160">
        <v>0</v>
      </c>
      <c r="O58" s="160">
        <v>350327.15</v>
      </c>
    </row>
    <row r="59" spans="1:15" ht="19.2" x14ac:dyDescent="0.2">
      <c r="A59" s="78" t="s">
        <v>458</v>
      </c>
      <c r="B59" s="140" t="s">
        <v>372</v>
      </c>
      <c r="C59" s="141"/>
      <c r="D59" s="141"/>
      <c r="E59" s="141"/>
      <c r="F59" s="141"/>
      <c r="G59" s="65" t="s">
        <v>459</v>
      </c>
      <c r="H59" s="169"/>
      <c r="I59" s="169"/>
      <c r="J59" s="169"/>
      <c r="K59" s="169"/>
      <c r="L59" s="160">
        <v>1108963.1499999999</v>
      </c>
      <c r="M59" s="160">
        <v>0</v>
      </c>
      <c r="N59" s="160">
        <v>0</v>
      </c>
      <c r="O59" s="160">
        <v>1108963.1499999999</v>
      </c>
    </row>
    <row r="60" spans="1:15" ht="19.2" x14ac:dyDescent="0.2">
      <c r="A60" s="78" t="s">
        <v>460</v>
      </c>
      <c r="B60" s="140" t="s">
        <v>372</v>
      </c>
      <c r="C60" s="141"/>
      <c r="D60" s="141"/>
      <c r="E60" s="141"/>
      <c r="F60" s="141"/>
      <c r="G60" s="65" t="s">
        <v>461</v>
      </c>
      <c r="H60" s="169"/>
      <c r="I60" s="169"/>
      <c r="J60" s="169"/>
      <c r="K60" s="169"/>
      <c r="L60" s="160">
        <v>890545.32</v>
      </c>
      <c r="M60" s="160">
        <v>13150</v>
      </c>
      <c r="N60" s="160">
        <v>0</v>
      </c>
      <c r="O60" s="160">
        <v>903695.32</v>
      </c>
    </row>
    <row r="61" spans="1:15" ht="19.2" x14ac:dyDescent="0.2">
      <c r="A61" s="78" t="s">
        <v>462</v>
      </c>
      <c r="B61" s="140" t="s">
        <v>372</v>
      </c>
      <c r="C61" s="141"/>
      <c r="D61" s="141"/>
      <c r="E61" s="141"/>
      <c r="F61" s="141"/>
      <c r="G61" s="65" t="s">
        <v>463</v>
      </c>
      <c r="H61" s="169"/>
      <c r="I61" s="169"/>
      <c r="J61" s="169"/>
      <c r="K61" s="169"/>
      <c r="L61" s="160">
        <v>1333397.4099999999</v>
      </c>
      <c r="M61" s="160">
        <v>25795.58</v>
      </c>
      <c r="N61" s="160">
        <v>0</v>
      </c>
      <c r="O61" s="160">
        <v>1359192.99</v>
      </c>
    </row>
    <row r="62" spans="1:15" ht="19.2" x14ac:dyDescent="0.2">
      <c r="A62" s="78" t="s">
        <v>464</v>
      </c>
      <c r="B62" s="140" t="s">
        <v>372</v>
      </c>
      <c r="C62" s="141"/>
      <c r="D62" s="141"/>
      <c r="E62" s="141"/>
      <c r="F62" s="141"/>
      <c r="G62" s="65" t="s">
        <v>465</v>
      </c>
      <c r="H62" s="169"/>
      <c r="I62" s="169"/>
      <c r="J62" s="169"/>
      <c r="K62" s="169"/>
      <c r="L62" s="160">
        <v>601566.87</v>
      </c>
      <c r="M62" s="160">
        <v>0</v>
      </c>
      <c r="N62" s="160">
        <v>0</v>
      </c>
      <c r="O62" s="160">
        <v>601566.87</v>
      </c>
    </row>
    <row r="63" spans="1:15" ht="19.2" x14ac:dyDescent="0.2">
      <c r="A63" s="78" t="s">
        <v>466</v>
      </c>
      <c r="B63" s="140" t="s">
        <v>372</v>
      </c>
      <c r="C63" s="141"/>
      <c r="D63" s="141"/>
      <c r="E63" s="141"/>
      <c r="F63" s="141"/>
      <c r="G63" s="65" t="s">
        <v>467</v>
      </c>
      <c r="H63" s="169"/>
      <c r="I63" s="169"/>
      <c r="J63" s="169"/>
      <c r="K63" s="169"/>
      <c r="L63" s="160">
        <v>1886916.87</v>
      </c>
      <c r="M63" s="160">
        <v>19755.8</v>
      </c>
      <c r="N63" s="160">
        <v>0</v>
      </c>
      <c r="O63" s="160">
        <v>1906672.67</v>
      </c>
    </row>
    <row r="64" spans="1:15" ht="19.2" x14ac:dyDescent="0.2">
      <c r="A64" s="78" t="s">
        <v>468</v>
      </c>
      <c r="B64" s="140" t="s">
        <v>372</v>
      </c>
      <c r="C64" s="141"/>
      <c r="D64" s="141"/>
      <c r="E64" s="141"/>
      <c r="F64" s="141"/>
      <c r="G64" s="65" t="s">
        <v>469</v>
      </c>
      <c r="H64" s="169"/>
      <c r="I64" s="169"/>
      <c r="J64" s="169"/>
      <c r="K64" s="169"/>
      <c r="L64" s="160">
        <v>76973.740000000005</v>
      </c>
      <c r="M64" s="160">
        <v>0</v>
      </c>
      <c r="N64" s="160">
        <v>0</v>
      </c>
      <c r="O64" s="160">
        <v>76973.740000000005</v>
      </c>
    </row>
    <row r="65" spans="1:15" ht="19.2" x14ac:dyDescent="0.2">
      <c r="A65" s="78" t="s">
        <v>470</v>
      </c>
      <c r="B65" s="140" t="s">
        <v>372</v>
      </c>
      <c r="C65" s="141"/>
      <c r="D65" s="141"/>
      <c r="E65" s="141"/>
      <c r="F65" s="141"/>
      <c r="G65" s="65" t="s">
        <v>471</v>
      </c>
      <c r="H65" s="169"/>
      <c r="I65" s="169"/>
      <c r="J65" s="169"/>
      <c r="K65" s="169"/>
      <c r="L65" s="160">
        <v>48104.38</v>
      </c>
      <c r="M65" s="160">
        <v>0</v>
      </c>
      <c r="N65" s="160">
        <v>0</v>
      </c>
      <c r="O65" s="160">
        <v>48104.38</v>
      </c>
    </row>
    <row r="66" spans="1:15" ht="19.2" x14ac:dyDescent="0.2">
      <c r="A66" s="78" t="s">
        <v>472</v>
      </c>
      <c r="B66" s="140" t="s">
        <v>372</v>
      </c>
      <c r="C66" s="141"/>
      <c r="D66" s="141"/>
      <c r="E66" s="141"/>
      <c r="F66" s="141"/>
      <c r="G66" s="65" t="s">
        <v>473</v>
      </c>
      <c r="H66" s="169"/>
      <c r="I66" s="169"/>
      <c r="J66" s="169"/>
      <c r="K66" s="169"/>
      <c r="L66" s="160">
        <v>555431.16</v>
      </c>
      <c r="M66" s="160">
        <v>0</v>
      </c>
      <c r="N66" s="160">
        <v>0</v>
      </c>
      <c r="O66" s="160">
        <v>555431.16</v>
      </c>
    </row>
    <row r="67" spans="1:15" ht="19.2" x14ac:dyDescent="0.2">
      <c r="A67" s="78" t="s">
        <v>474</v>
      </c>
      <c r="B67" s="140" t="s">
        <v>372</v>
      </c>
      <c r="C67" s="141"/>
      <c r="D67" s="141"/>
      <c r="E67" s="141"/>
      <c r="F67" s="141"/>
      <c r="G67" s="65" t="s">
        <v>475</v>
      </c>
      <c r="H67" s="169"/>
      <c r="I67" s="169"/>
      <c r="J67" s="169"/>
      <c r="K67" s="169"/>
      <c r="L67" s="160">
        <v>120178.97</v>
      </c>
      <c r="M67" s="160">
        <v>0</v>
      </c>
      <c r="N67" s="160">
        <v>0</v>
      </c>
      <c r="O67" s="160">
        <v>120178.97</v>
      </c>
    </row>
    <row r="68" spans="1:15" ht="19.2" x14ac:dyDescent="0.2">
      <c r="A68" s="78" t="s">
        <v>476</v>
      </c>
      <c r="B68" s="140" t="s">
        <v>372</v>
      </c>
      <c r="C68" s="141"/>
      <c r="D68" s="141"/>
      <c r="E68" s="141"/>
      <c r="F68" s="141"/>
      <c r="G68" s="65" t="s">
        <v>477</v>
      </c>
      <c r="H68" s="169"/>
      <c r="I68" s="169"/>
      <c r="J68" s="169"/>
      <c r="K68" s="169"/>
      <c r="L68" s="160">
        <v>31828.44</v>
      </c>
      <c r="M68" s="160">
        <v>0</v>
      </c>
      <c r="N68" s="160">
        <v>0</v>
      </c>
      <c r="O68" s="160">
        <v>31828.44</v>
      </c>
    </row>
    <row r="69" spans="1:15" ht="19.2" x14ac:dyDescent="0.2">
      <c r="A69" s="78" t="s">
        <v>478</v>
      </c>
      <c r="B69" s="140" t="s">
        <v>372</v>
      </c>
      <c r="C69" s="141"/>
      <c r="D69" s="141"/>
      <c r="E69" s="141"/>
      <c r="F69" s="141"/>
      <c r="G69" s="65" t="s">
        <v>479</v>
      </c>
      <c r="H69" s="169"/>
      <c r="I69" s="169"/>
      <c r="J69" s="169"/>
      <c r="K69" s="169"/>
      <c r="L69" s="160">
        <v>525406.35</v>
      </c>
      <c r="M69" s="160">
        <v>0</v>
      </c>
      <c r="N69" s="160">
        <v>0</v>
      </c>
      <c r="O69" s="160">
        <v>525406.35</v>
      </c>
    </row>
    <row r="70" spans="1:15" ht="19.2" x14ac:dyDescent="0.2">
      <c r="A70" s="78" t="s">
        <v>480</v>
      </c>
      <c r="B70" s="140" t="s">
        <v>372</v>
      </c>
      <c r="C70" s="141"/>
      <c r="D70" s="141"/>
      <c r="E70" s="141"/>
      <c r="F70" s="141"/>
      <c r="G70" s="65" t="s">
        <v>481</v>
      </c>
      <c r="H70" s="169"/>
      <c r="I70" s="169"/>
      <c r="J70" s="169"/>
      <c r="K70" s="169"/>
      <c r="L70" s="160">
        <v>9021.5</v>
      </c>
      <c r="M70" s="160">
        <v>0</v>
      </c>
      <c r="N70" s="160">
        <v>0</v>
      </c>
      <c r="O70" s="160">
        <v>9021.5</v>
      </c>
    </row>
    <row r="71" spans="1:15" ht="19.2" x14ac:dyDescent="0.2">
      <c r="A71" s="78" t="s">
        <v>482</v>
      </c>
      <c r="B71" s="140" t="s">
        <v>372</v>
      </c>
      <c r="C71" s="141"/>
      <c r="D71" s="141"/>
      <c r="E71" s="141"/>
      <c r="F71" s="141"/>
      <c r="G71" s="65" t="s">
        <v>483</v>
      </c>
      <c r="H71" s="169"/>
      <c r="I71" s="169"/>
      <c r="J71" s="169"/>
      <c r="K71" s="169"/>
      <c r="L71" s="160">
        <v>2345610.4500000002</v>
      </c>
      <c r="M71" s="160">
        <v>0</v>
      </c>
      <c r="N71" s="160">
        <v>0</v>
      </c>
      <c r="O71" s="160">
        <v>2345610.4500000002</v>
      </c>
    </row>
    <row r="72" spans="1:15" ht="19.2" x14ac:dyDescent="0.2">
      <c r="A72" s="78" t="s">
        <v>484</v>
      </c>
      <c r="B72" s="140" t="s">
        <v>372</v>
      </c>
      <c r="C72" s="141"/>
      <c r="D72" s="141"/>
      <c r="E72" s="141"/>
      <c r="F72" s="141"/>
      <c r="G72" s="65" t="s">
        <v>485</v>
      </c>
      <c r="H72" s="169"/>
      <c r="I72" s="169"/>
      <c r="J72" s="169"/>
      <c r="K72" s="169"/>
      <c r="L72" s="160">
        <v>5213215.55</v>
      </c>
      <c r="M72" s="160">
        <v>0</v>
      </c>
      <c r="N72" s="160">
        <v>0</v>
      </c>
      <c r="O72" s="160">
        <v>5213215.55</v>
      </c>
    </row>
    <row r="73" spans="1:15" ht="19.2" x14ac:dyDescent="0.2">
      <c r="A73" s="78" t="s">
        <v>486</v>
      </c>
      <c r="B73" s="140" t="s">
        <v>372</v>
      </c>
      <c r="C73" s="141"/>
      <c r="D73" s="141"/>
      <c r="E73" s="141"/>
      <c r="F73" s="141"/>
      <c r="G73" s="65" t="s">
        <v>487</v>
      </c>
      <c r="H73" s="169"/>
      <c r="I73" s="169"/>
      <c r="J73" s="169"/>
      <c r="K73" s="169"/>
      <c r="L73" s="160">
        <v>1212299.67</v>
      </c>
      <c r="M73" s="160">
        <v>0</v>
      </c>
      <c r="N73" s="160">
        <v>0</v>
      </c>
      <c r="O73" s="160">
        <v>1212299.67</v>
      </c>
    </row>
    <row r="74" spans="1:15" ht="19.2" x14ac:dyDescent="0.2">
      <c r="A74" s="78" t="s">
        <v>488</v>
      </c>
      <c r="B74" s="140" t="s">
        <v>372</v>
      </c>
      <c r="C74" s="141"/>
      <c r="D74" s="141"/>
      <c r="E74" s="141"/>
      <c r="F74" s="141"/>
      <c r="G74" s="65" t="s">
        <v>489</v>
      </c>
      <c r="H74" s="169"/>
      <c r="I74" s="169"/>
      <c r="J74" s="169"/>
      <c r="K74" s="169"/>
      <c r="L74" s="160">
        <v>5293717.33</v>
      </c>
      <c r="M74" s="160">
        <v>0</v>
      </c>
      <c r="N74" s="160">
        <v>0</v>
      </c>
      <c r="O74" s="160">
        <v>5293717.33</v>
      </c>
    </row>
    <row r="75" spans="1:15" ht="19.2" x14ac:dyDescent="0.2">
      <c r="A75" s="78" t="s">
        <v>490</v>
      </c>
      <c r="B75" s="140" t="s">
        <v>372</v>
      </c>
      <c r="C75" s="141"/>
      <c r="D75" s="141"/>
      <c r="E75" s="141"/>
      <c r="F75" s="141"/>
      <c r="G75" s="65" t="s">
        <v>491</v>
      </c>
      <c r="H75" s="169"/>
      <c r="I75" s="169"/>
      <c r="J75" s="169"/>
      <c r="K75" s="169"/>
      <c r="L75" s="160">
        <v>263138.71999999997</v>
      </c>
      <c r="M75" s="160">
        <v>0</v>
      </c>
      <c r="N75" s="160">
        <v>0</v>
      </c>
      <c r="O75" s="160">
        <v>263138.71999999997</v>
      </c>
    </row>
    <row r="76" spans="1:15" ht="19.2" x14ac:dyDescent="0.2">
      <c r="A76" s="78" t="s">
        <v>492</v>
      </c>
      <c r="B76" s="140" t="s">
        <v>372</v>
      </c>
      <c r="C76" s="141"/>
      <c r="D76" s="141"/>
      <c r="E76" s="141"/>
      <c r="F76" s="141"/>
      <c r="G76" s="65" t="s">
        <v>493</v>
      </c>
      <c r="H76" s="169"/>
      <c r="I76" s="169"/>
      <c r="J76" s="169"/>
      <c r="K76" s="169"/>
      <c r="L76" s="160">
        <v>2769863.61</v>
      </c>
      <c r="M76" s="160">
        <v>0</v>
      </c>
      <c r="N76" s="160">
        <v>0</v>
      </c>
      <c r="O76" s="160">
        <v>2769863.61</v>
      </c>
    </row>
    <row r="77" spans="1:15" ht="19.2" x14ac:dyDescent="0.2">
      <c r="A77" s="78" t="s">
        <v>496</v>
      </c>
      <c r="B77" s="140" t="s">
        <v>372</v>
      </c>
      <c r="C77" s="141"/>
      <c r="D77" s="141"/>
      <c r="E77" s="141"/>
      <c r="F77" s="141"/>
      <c r="G77" s="65" t="s">
        <v>497</v>
      </c>
      <c r="H77" s="169"/>
      <c r="I77" s="169"/>
      <c r="J77" s="169"/>
      <c r="K77" s="169"/>
      <c r="L77" s="160">
        <v>3832172.58</v>
      </c>
      <c r="M77" s="160">
        <v>0</v>
      </c>
      <c r="N77" s="160">
        <v>0</v>
      </c>
      <c r="O77" s="160">
        <v>3832172.58</v>
      </c>
    </row>
    <row r="78" spans="1:15" ht="19.2" x14ac:dyDescent="0.2">
      <c r="A78" s="78" t="s">
        <v>498</v>
      </c>
      <c r="B78" s="140" t="s">
        <v>372</v>
      </c>
      <c r="C78" s="141"/>
      <c r="D78" s="141"/>
      <c r="E78" s="141"/>
      <c r="F78" s="141"/>
      <c r="G78" s="65" t="s">
        <v>499</v>
      </c>
      <c r="H78" s="169"/>
      <c r="I78" s="169"/>
      <c r="J78" s="169"/>
      <c r="K78" s="169"/>
      <c r="L78" s="160">
        <v>174389.91</v>
      </c>
      <c r="M78" s="160">
        <v>0</v>
      </c>
      <c r="N78" s="160">
        <v>0</v>
      </c>
      <c r="O78" s="160">
        <v>174389.91</v>
      </c>
    </row>
    <row r="79" spans="1:15" ht="19.2" x14ac:dyDescent="0.2">
      <c r="A79" s="78" t="s">
        <v>500</v>
      </c>
      <c r="B79" s="140" t="s">
        <v>372</v>
      </c>
      <c r="C79" s="141"/>
      <c r="D79" s="141"/>
      <c r="E79" s="141"/>
      <c r="F79" s="141"/>
      <c r="G79" s="65" t="s">
        <v>501</v>
      </c>
      <c r="H79" s="169"/>
      <c r="I79" s="169"/>
      <c r="J79" s="169"/>
      <c r="K79" s="169"/>
      <c r="L79" s="160">
        <v>482685.7</v>
      </c>
      <c r="M79" s="160">
        <v>0</v>
      </c>
      <c r="N79" s="160">
        <v>0</v>
      </c>
      <c r="O79" s="160">
        <v>482685.7</v>
      </c>
    </row>
    <row r="80" spans="1:15" ht="19.2" x14ac:dyDescent="0.2">
      <c r="A80" s="78" t="s">
        <v>502</v>
      </c>
      <c r="B80" s="140" t="s">
        <v>372</v>
      </c>
      <c r="C80" s="141"/>
      <c r="D80" s="141"/>
      <c r="E80" s="141"/>
      <c r="F80" s="141"/>
      <c r="G80" s="65" t="s">
        <v>503</v>
      </c>
      <c r="H80" s="169"/>
      <c r="I80" s="169"/>
      <c r="J80" s="169"/>
      <c r="K80" s="169"/>
      <c r="L80" s="160">
        <v>69645.5</v>
      </c>
      <c r="M80" s="160">
        <v>0</v>
      </c>
      <c r="N80" s="160">
        <v>0</v>
      </c>
      <c r="O80" s="160">
        <v>69645.5</v>
      </c>
    </row>
    <row r="81" spans="1:15" ht="19.2" x14ac:dyDescent="0.2">
      <c r="A81" s="78" t="s">
        <v>504</v>
      </c>
      <c r="B81" s="140" t="s">
        <v>372</v>
      </c>
      <c r="C81" s="141"/>
      <c r="D81" s="141"/>
      <c r="E81" s="141"/>
      <c r="F81" s="141"/>
      <c r="G81" s="65" t="s">
        <v>505</v>
      </c>
      <c r="H81" s="169"/>
      <c r="I81" s="169"/>
      <c r="J81" s="169"/>
      <c r="K81" s="169"/>
      <c r="L81" s="160">
        <v>363075.94</v>
      </c>
      <c r="M81" s="160">
        <v>0</v>
      </c>
      <c r="N81" s="160">
        <v>0</v>
      </c>
      <c r="O81" s="160">
        <v>363075.94</v>
      </c>
    </row>
    <row r="82" spans="1:15" ht="19.2" x14ac:dyDescent="0.2">
      <c r="A82" s="78" t="s">
        <v>506</v>
      </c>
      <c r="B82" s="140" t="s">
        <v>372</v>
      </c>
      <c r="C82" s="141"/>
      <c r="D82" s="141"/>
      <c r="E82" s="141"/>
      <c r="F82" s="141"/>
      <c r="G82" s="65" t="s">
        <v>507</v>
      </c>
      <c r="H82" s="169"/>
      <c r="I82" s="169"/>
      <c r="J82" s="169"/>
      <c r="K82" s="169"/>
      <c r="L82" s="160">
        <v>360000</v>
      </c>
      <c r="M82" s="160">
        <v>0</v>
      </c>
      <c r="N82" s="160">
        <v>0</v>
      </c>
      <c r="O82" s="160">
        <v>360000</v>
      </c>
    </row>
    <row r="83" spans="1:15" x14ac:dyDescent="0.2">
      <c r="A83" s="80" t="s">
        <v>372</v>
      </c>
      <c r="B83" s="140" t="s">
        <v>372</v>
      </c>
      <c r="C83" s="141"/>
      <c r="D83" s="141"/>
      <c r="E83" s="141"/>
      <c r="F83" s="141"/>
      <c r="G83" s="68" t="s">
        <v>372</v>
      </c>
      <c r="H83" s="164"/>
      <c r="I83" s="164"/>
      <c r="J83" s="164"/>
      <c r="K83" s="164"/>
      <c r="L83" s="163"/>
      <c r="M83" s="163"/>
      <c r="N83" s="163"/>
      <c r="O83" s="163"/>
    </row>
    <row r="84" spans="1:15" x14ac:dyDescent="0.2">
      <c r="A84" s="76" t="s">
        <v>508</v>
      </c>
      <c r="B84" s="140" t="s">
        <v>372</v>
      </c>
      <c r="C84" s="141"/>
      <c r="D84" s="141"/>
      <c r="E84" s="58" t="s">
        <v>509</v>
      </c>
      <c r="F84" s="59"/>
      <c r="G84" s="59"/>
      <c r="H84" s="156"/>
      <c r="I84" s="156"/>
      <c r="J84" s="156"/>
      <c r="K84" s="156"/>
      <c r="L84" s="168">
        <v>-27759214.379999999</v>
      </c>
      <c r="M84" s="168">
        <v>0</v>
      </c>
      <c r="N84" s="168">
        <v>166289.16</v>
      </c>
      <c r="O84" s="168">
        <v>-27925503.539999999</v>
      </c>
    </row>
    <row r="85" spans="1:15" x14ac:dyDescent="0.2">
      <c r="A85" s="76" t="s">
        <v>510</v>
      </c>
      <c r="B85" s="140" t="s">
        <v>372</v>
      </c>
      <c r="C85" s="141"/>
      <c r="D85" s="141"/>
      <c r="E85" s="141"/>
      <c r="F85" s="58" t="s">
        <v>509</v>
      </c>
      <c r="G85" s="59"/>
      <c r="H85" s="156"/>
      <c r="I85" s="156"/>
      <c r="J85" s="156"/>
      <c r="K85" s="156"/>
      <c r="L85" s="168">
        <v>-27759214.379999999</v>
      </c>
      <c r="M85" s="168">
        <v>0</v>
      </c>
      <c r="N85" s="168">
        <v>166289.16</v>
      </c>
      <c r="O85" s="168">
        <v>-27925503.539999999</v>
      </c>
    </row>
    <row r="86" spans="1:15" ht="19.2" x14ac:dyDescent="0.2">
      <c r="A86" s="78" t="s">
        <v>511</v>
      </c>
      <c r="B86" s="140" t="s">
        <v>372</v>
      </c>
      <c r="C86" s="141"/>
      <c r="D86" s="141"/>
      <c r="E86" s="141"/>
      <c r="F86" s="141"/>
      <c r="G86" s="65" t="s">
        <v>512</v>
      </c>
      <c r="H86" s="169"/>
      <c r="I86" s="169"/>
      <c r="J86" s="169"/>
      <c r="K86" s="169"/>
      <c r="L86" s="160">
        <v>-1108963.1499999999</v>
      </c>
      <c r="M86" s="160">
        <v>0</v>
      </c>
      <c r="N86" s="160">
        <v>0</v>
      </c>
      <c r="O86" s="160">
        <v>-1108963.1499999999</v>
      </c>
    </row>
    <row r="87" spans="1:15" ht="19.2" x14ac:dyDescent="0.2">
      <c r="A87" s="78" t="s">
        <v>513</v>
      </c>
      <c r="B87" s="140" t="s">
        <v>372</v>
      </c>
      <c r="C87" s="141"/>
      <c r="D87" s="141"/>
      <c r="E87" s="141"/>
      <c r="F87" s="141"/>
      <c r="G87" s="65" t="s">
        <v>514</v>
      </c>
      <c r="H87" s="169"/>
      <c r="I87" s="169"/>
      <c r="J87" s="169"/>
      <c r="K87" s="169"/>
      <c r="L87" s="160">
        <v>-1030621.51</v>
      </c>
      <c r="M87" s="160">
        <v>0</v>
      </c>
      <c r="N87" s="160">
        <v>14859.55</v>
      </c>
      <c r="O87" s="160">
        <v>-1045481.06</v>
      </c>
    </row>
    <row r="88" spans="1:15" ht="19.2" x14ac:dyDescent="0.2">
      <c r="A88" s="78" t="s">
        <v>515</v>
      </c>
      <c r="B88" s="140" t="s">
        <v>372</v>
      </c>
      <c r="C88" s="141"/>
      <c r="D88" s="141"/>
      <c r="E88" s="141"/>
      <c r="F88" s="141"/>
      <c r="G88" s="65" t="s">
        <v>516</v>
      </c>
      <c r="H88" s="169"/>
      <c r="I88" s="169"/>
      <c r="J88" s="169"/>
      <c r="K88" s="169"/>
      <c r="L88" s="160">
        <v>-783655.39</v>
      </c>
      <c r="M88" s="160">
        <v>0</v>
      </c>
      <c r="N88" s="160">
        <v>2382.87</v>
      </c>
      <c r="O88" s="160">
        <v>-786038.26</v>
      </c>
    </row>
    <row r="89" spans="1:15" ht="19.2" x14ac:dyDescent="0.2">
      <c r="A89" s="78" t="s">
        <v>517</v>
      </c>
      <c r="B89" s="140" t="s">
        <v>372</v>
      </c>
      <c r="C89" s="141"/>
      <c r="D89" s="141"/>
      <c r="E89" s="141"/>
      <c r="F89" s="141"/>
      <c r="G89" s="65" t="s">
        <v>518</v>
      </c>
      <c r="H89" s="169"/>
      <c r="I89" s="169"/>
      <c r="J89" s="169"/>
      <c r="K89" s="169"/>
      <c r="L89" s="160">
        <v>-758506.15</v>
      </c>
      <c r="M89" s="160">
        <v>0</v>
      </c>
      <c r="N89" s="160">
        <v>60.13</v>
      </c>
      <c r="O89" s="160">
        <v>-758566.28</v>
      </c>
    </row>
    <row r="90" spans="1:15" ht="19.2" x14ac:dyDescent="0.2">
      <c r="A90" s="78" t="s">
        <v>519</v>
      </c>
      <c r="B90" s="140" t="s">
        <v>372</v>
      </c>
      <c r="C90" s="141"/>
      <c r="D90" s="141"/>
      <c r="E90" s="141"/>
      <c r="F90" s="141"/>
      <c r="G90" s="65" t="s">
        <v>520</v>
      </c>
      <c r="H90" s="169"/>
      <c r="I90" s="169"/>
      <c r="J90" s="169"/>
      <c r="K90" s="169"/>
      <c r="L90" s="160">
        <v>-1867573.73</v>
      </c>
      <c r="M90" s="160">
        <v>0</v>
      </c>
      <c r="N90" s="160">
        <v>968.52</v>
      </c>
      <c r="O90" s="160">
        <v>-1868542.25</v>
      </c>
    </row>
    <row r="91" spans="1:15" ht="19.2" x14ac:dyDescent="0.2">
      <c r="A91" s="78" t="s">
        <v>521</v>
      </c>
      <c r="B91" s="140" t="s">
        <v>372</v>
      </c>
      <c r="C91" s="141"/>
      <c r="D91" s="141"/>
      <c r="E91" s="141"/>
      <c r="F91" s="141"/>
      <c r="G91" s="65" t="s">
        <v>522</v>
      </c>
      <c r="H91" s="169"/>
      <c r="I91" s="169"/>
      <c r="J91" s="169"/>
      <c r="K91" s="169"/>
      <c r="L91" s="160">
        <v>-56113.97</v>
      </c>
      <c r="M91" s="160">
        <v>0</v>
      </c>
      <c r="N91" s="160">
        <v>645.27</v>
      </c>
      <c r="O91" s="160">
        <v>-56759.24</v>
      </c>
    </row>
    <row r="92" spans="1:15" ht="19.2" x14ac:dyDescent="0.2">
      <c r="A92" s="78" t="s">
        <v>523</v>
      </c>
      <c r="B92" s="140" t="s">
        <v>372</v>
      </c>
      <c r="C92" s="141"/>
      <c r="D92" s="141"/>
      <c r="E92" s="141"/>
      <c r="F92" s="141"/>
      <c r="G92" s="65" t="s">
        <v>524</v>
      </c>
      <c r="H92" s="169"/>
      <c r="I92" s="169"/>
      <c r="J92" s="169"/>
      <c r="K92" s="169"/>
      <c r="L92" s="160">
        <v>-350220.34</v>
      </c>
      <c r="M92" s="160">
        <v>0</v>
      </c>
      <c r="N92" s="160">
        <v>50.94</v>
      </c>
      <c r="O92" s="160">
        <v>-350271.28</v>
      </c>
    </row>
    <row r="93" spans="1:15" ht="19.2" x14ac:dyDescent="0.2">
      <c r="A93" s="78" t="s">
        <v>525</v>
      </c>
      <c r="B93" s="140" t="s">
        <v>372</v>
      </c>
      <c r="C93" s="141"/>
      <c r="D93" s="141"/>
      <c r="E93" s="141"/>
      <c r="F93" s="141"/>
      <c r="G93" s="65" t="s">
        <v>526</v>
      </c>
      <c r="H93" s="169"/>
      <c r="I93" s="169"/>
      <c r="J93" s="169"/>
      <c r="K93" s="169"/>
      <c r="L93" s="160">
        <v>-48104.38</v>
      </c>
      <c r="M93" s="160">
        <v>0</v>
      </c>
      <c r="N93" s="160">
        <v>0</v>
      </c>
      <c r="O93" s="160">
        <v>-48104.38</v>
      </c>
    </row>
    <row r="94" spans="1:15" ht="19.2" x14ac:dyDescent="0.2">
      <c r="A94" s="78" t="s">
        <v>527</v>
      </c>
      <c r="B94" s="140" t="s">
        <v>372</v>
      </c>
      <c r="C94" s="141"/>
      <c r="D94" s="141"/>
      <c r="E94" s="141"/>
      <c r="F94" s="141"/>
      <c r="G94" s="65" t="s">
        <v>528</v>
      </c>
      <c r="H94" s="169"/>
      <c r="I94" s="169"/>
      <c r="J94" s="169"/>
      <c r="K94" s="169"/>
      <c r="L94" s="160">
        <v>-601566.87</v>
      </c>
      <c r="M94" s="160">
        <v>0</v>
      </c>
      <c r="N94" s="160">
        <v>0</v>
      </c>
      <c r="O94" s="160">
        <v>-601566.87</v>
      </c>
    </row>
    <row r="95" spans="1:15" ht="19.2" x14ac:dyDescent="0.2">
      <c r="A95" s="78" t="s">
        <v>529</v>
      </c>
      <c r="B95" s="140" t="s">
        <v>372</v>
      </c>
      <c r="C95" s="141"/>
      <c r="D95" s="141"/>
      <c r="E95" s="141"/>
      <c r="F95" s="141"/>
      <c r="G95" s="65" t="s">
        <v>530</v>
      </c>
      <c r="H95" s="169"/>
      <c r="I95" s="169"/>
      <c r="J95" s="169"/>
      <c r="K95" s="169"/>
      <c r="L95" s="160">
        <v>-536239.22</v>
      </c>
      <c r="M95" s="160">
        <v>0</v>
      </c>
      <c r="N95" s="160">
        <v>466.65</v>
      </c>
      <c r="O95" s="160">
        <v>-536705.87</v>
      </c>
    </row>
    <row r="96" spans="1:15" ht="19.2" x14ac:dyDescent="0.2">
      <c r="A96" s="78" t="s">
        <v>531</v>
      </c>
      <c r="B96" s="140" t="s">
        <v>372</v>
      </c>
      <c r="C96" s="141"/>
      <c r="D96" s="141"/>
      <c r="E96" s="141"/>
      <c r="F96" s="141"/>
      <c r="G96" s="65" t="s">
        <v>532</v>
      </c>
      <c r="H96" s="169"/>
      <c r="I96" s="169"/>
      <c r="J96" s="169"/>
      <c r="K96" s="169"/>
      <c r="L96" s="160">
        <v>-120178.97</v>
      </c>
      <c r="M96" s="160">
        <v>0</v>
      </c>
      <c r="N96" s="160">
        <v>0</v>
      </c>
      <c r="O96" s="160">
        <v>-120178.97</v>
      </c>
    </row>
    <row r="97" spans="1:15" ht="19.2" x14ac:dyDescent="0.2">
      <c r="A97" s="78" t="s">
        <v>533</v>
      </c>
      <c r="B97" s="140" t="s">
        <v>372</v>
      </c>
      <c r="C97" s="141"/>
      <c r="D97" s="141"/>
      <c r="E97" s="141"/>
      <c r="F97" s="141"/>
      <c r="G97" s="65" t="s">
        <v>534</v>
      </c>
      <c r="H97" s="169"/>
      <c r="I97" s="169"/>
      <c r="J97" s="169"/>
      <c r="K97" s="169"/>
      <c r="L97" s="160">
        <v>-31828.44</v>
      </c>
      <c r="M97" s="160">
        <v>0</v>
      </c>
      <c r="N97" s="160">
        <v>0</v>
      </c>
      <c r="O97" s="160">
        <v>-31828.44</v>
      </c>
    </row>
    <row r="98" spans="1:15" ht="19.2" x14ac:dyDescent="0.2">
      <c r="A98" s="78" t="s">
        <v>535</v>
      </c>
      <c r="B98" s="140" t="s">
        <v>372</v>
      </c>
      <c r="C98" s="141"/>
      <c r="D98" s="141"/>
      <c r="E98" s="141"/>
      <c r="F98" s="141"/>
      <c r="G98" s="65" t="s">
        <v>536</v>
      </c>
      <c r="H98" s="169"/>
      <c r="I98" s="169"/>
      <c r="J98" s="169"/>
      <c r="K98" s="169"/>
      <c r="L98" s="160">
        <v>-525406.35</v>
      </c>
      <c r="M98" s="160">
        <v>0</v>
      </c>
      <c r="N98" s="160">
        <v>0</v>
      </c>
      <c r="O98" s="160">
        <v>-525406.35</v>
      </c>
    </row>
    <row r="99" spans="1:15" ht="19.2" x14ac:dyDescent="0.2">
      <c r="A99" s="78" t="s">
        <v>537</v>
      </c>
      <c r="B99" s="140" t="s">
        <v>372</v>
      </c>
      <c r="C99" s="141"/>
      <c r="D99" s="141"/>
      <c r="E99" s="141"/>
      <c r="F99" s="141"/>
      <c r="G99" s="65" t="s">
        <v>538</v>
      </c>
      <c r="H99" s="169"/>
      <c r="I99" s="169"/>
      <c r="J99" s="169"/>
      <c r="K99" s="169"/>
      <c r="L99" s="160">
        <v>-9021.5</v>
      </c>
      <c r="M99" s="160">
        <v>0</v>
      </c>
      <c r="N99" s="160">
        <v>0</v>
      </c>
      <c r="O99" s="160">
        <v>-9021.5</v>
      </c>
    </row>
    <row r="100" spans="1:15" ht="19.2" x14ac:dyDescent="0.2">
      <c r="A100" s="78" t="s">
        <v>539</v>
      </c>
      <c r="B100" s="140" t="s">
        <v>372</v>
      </c>
      <c r="C100" s="141"/>
      <c r="D100" s="141"/>
      <c r="E100" s="141"/>
      <c r="F100" s="141"/>
      <c r="G100" s="65" t="s">
        <v>540</v>
      </c>
      <c r="H100" s="169"/>
      <c r="I100" s="169"/>
      <c r="J100" s="169"/>
      <c r="K100" s="169"/>
      <c r="L100" s="160">
        <v>-2320529.33</v>
      </c>
      <c r="M100" s="160">
        <v>0</v>
      </c>
      <c r="N100" s="160">
        <v>2467.87</v>
      </c>
      <c r="O100" s="160">
        <v>-2322997.2000000002</v>
      </c>
    </row>
    <row r="101" spans="1:15" ht="19.2" x14ac:dyDescent="0.2">
      <c r="A101" s="78" t="s">
        <v>541</v>
      </c>
      <c r="B101" s="140" t="s">
        <v>372</v>
      </c>
      <c r="C101" s="141"/>
      <c r="D101" s="141"/>
      <c r="E101" s="141"/>
      <c r="F101" s="141"/>
      <c r="G101" s="65" t="s">
        <v>542</v>
      </c>
      <c r="H101" s="169"/>
      <c r="I101" s="169"/>
      <c r="J101" s="169"/>
      <c r="K101" s="169"/>
      <c r="L101" s="160">
        <v>-5074897.18</v>
      </c>
      <c r="M101" s="160">
        <v>0</v>
      </c>
      <c r="N101" s="160">
        <v>16339.92</v>
      </c>
      <c r="O101" s="160">
        <v>-5091237.0999999996</v>
      </c>
    </row>
    <row r="102" spans="1:15" ht="19.2" x14ac:dyDescent="0.2">
      <c r="A102" s="78" t="s">
        <v>543</v>
      </c>
      <c r="B102" s="140" t="s">
        <v>372</v>
      </c>
      <c r="C102" s="141"/>
      <c r="D102" s="141"/>
      <c r="E102" s="141"/>
      <c r="F102" s="141"/>
      <c r="G102" s="65" t="s">
        <v>544</v>
      </c>
      <c r="H102" s="169"/>
      <c r="I102" s="169"/>
      <c r="J102" s="169"/>
      <c r="K102" s="169"/>
      <c r="L102" s="160">
        <v>-1184481.6100000001</v>
      </c>
      <c r="M102" s="160">
        <v>0</v>
      </c>
      <c r="N102" s="160">
        <v>1406.38</v>
      </c>
      <c r="O102" s="160">
        <v>-1185887.99</v>
      </c>
    </row>
    <row r="103" spans="1:15" ht="19.2" x14ac:dyDescent="0.2">
      <c r="A103" s="78" t="s">
        <v>545</v>
      </c>
      <c r="B103" s="140" t="s">
        <v>372</v>
      </c>
      <c r="C103" s="141"/>
      <c r="D103" s="141"/>
      <c r="E103" s="141"/>
      <c r="F103" s="141"/>
      <c r="G103" s="65" t="s">
        <v>546</v>
      </c>
      <c r="H103" s="169"/>
      <c r="I103" s="169"/>
      <c r="J103" s="169"/>
      <c r="K103" s="169"/>
      <c r="L103" s="160">
        <v>-5288153.16</v>
      </c>
      <c r="M103" s="160">
        <v>0</v>
      </c>
      <c r="N103" s="160">
        <v>522.66999999999996</v>
      </c>
      <c r="O103" s="160">
        <v>-5288675.83</v>
      </c>
    </row>
    <row r="104" spans="1:15" ht="19.2" x14ac:dyDescent="0.2">
      <c r="A104" s="78" t="s">
        <v>547</v>
      </c>
      <c r="B104" s="140" t="s">
        <v>372</v>
      </c>
      <c r="C104" s="141"/>
      <c r="D104" s="141"/>
      <c r="E104" s="141"/>
      <c r="F104" s="141"/>
      <c r="G104" s="65" t="s">
        <v>548</v>
      </c>
      <c r="H104" s="169"/>
      <c r="I104" s="169"/>
      <c r="J104" s="169"/>
      <c r="K104" s="169"/>
      <c r="L104" s="160">
        <v>-229787.46</v>
      </c>
      <c r="M104" s="160">
        <v>0</v>
      </c>
      <c r="N104" s="160">
        <v>4469.76</v>
      </c>
      <c r="O104" s="160">
        <v>-234257.22</v>
      </c>
    </row>
    <row r="105" spans="1:15" ht="19.2" x14ac:dyDescent="0.2">
      <c r="A105" s="78" t="s">
        <v>549</v>
      </c>
      <c r="B105" s="140" t="s">
        <v>372</v>
      </c>
      <c r="C105" s="141"/>
      <c r="D105" s="141"/>
      <c r="E105" s="141"/>
      <c r="F105" s="141"/>
      <c r="G105" s="65" t="s">
        <v>550</v>
      </c>
      <c r="H105" s="169"/>
      <c r="I105" s="169"/>
      <c r="J105" s="169"/>
      <c r="K105" s="169"/>
      <c r="L105" s="160">
        <v>-1731012.72</v>
      </c>
      <c r="M105" s="160">
        <v>0</v>
      </c>
      <c r="N105" s="160">
        <v>117624.35</v>
      </c>
      <c r="O105" s="160">
        <v>-1848637.07</v>
      </c>
    </row>
    <row r="106" spans="1:15" ht="19.2" x14ac:dyDescent="0.2">
      <c r="A106" s="78" t="s">
        <v>551</v>
      </c>
      <c r="B106" s="140" t="s">
        <v>372</v>
      </c>
      <c r="C106" s="141"/>
      <c r="D106" s="141"/>
      <c r="E106" s="141"/>
      <c r="F106" s="141"/>
      <c r="G106" s="65" t="s">
        <v>552</v>
      </c>
      <c r="H106" s="169"/>
      <c r="I106" s="169"/>
      <c r="J106" s="169"/>
      <c r="K106" s="169"/>
      <c r="L106" s="160">
        <v>-3832172.58</v>
      </c>
      <c r="M106" s="160">
        <v>0</v>
      </c>
      <c r="N106" s="160">
        <v>0</v>
      </c>
      <c r="O106" s="160">
        <v>-3832172.58</v>
      </c>
    </row>
    <row r="107" spans="1:15" ht="19.2" x14ac:dyDescent="0.2">
      <c r="A107" s="78" t="s">
        <v>553</v>
      </c>
      <c r="B107" s="140" t="s">
        <v>372</v>
      </c>
      <c r="C107" s="141"/>
      <c r="D107" s="141"/>
      <c r="E107" s="141"/>
      <c r="F107" s="141"/>
      <c r="G107" s="65" t="s">
        <v>554</v>
      </c>
      <c r="H107" s="169"/>
      <c r="I107" s="169"/>
      <c r="J107" s="169"/>
      <c r="K107" s="169"/>
      <c r="L107" s="160">
        <v>-174389.91</v>
      </c>
      <c r="M107" s="160">
        <v>0</v>
      </c>
      <c r="N107" s="160">
        <v>0</v>
      </c>
      <c r="O107" s="160">
        <v>-174389.91</v>
      </c>
    </row>
    <row r="108" spans="1:15" ht="19.2" x14ac:dyDescent="0.2">
      <c r="A108" s="78" t="s">
        <v>555</v>
      </c>
      <c r="B108" s="140" t="s">
        <v>372</v>
      </c>
      <c r="C108" s="141"/>
      <c r="D108" s="141"/>
      <c r="E108" s="141"/>
      <c r="F108" s="141"/>
      <c r="G108" s="65" t="s">
        <v>556</v>
      </c>
      <c r="H108" s="169"/>
      <c r="I108" s="169"/>
      <c r="J108" s="169"/>
      <c r="K108" s="169"/>
      <c r="L108" s="160">
        <v>-71668.490000000005</v>
      </c>
      <c r="M108" s="160">
        <v>0</v>
      </c>
      <c r="N108" s="160">
        <v>2982.18</v>
      </c>
      <c r="O108" s="160">
        <v>-74650.67</v>
      </c>
    </row>
    <row r="109" spans="1:15" ht="19.2" x14ac:dyDescent="0.2">
      <c r="A109" s="78" t="s">
        <v>557</v>
      </c>
      <c r="B109" s="140" t="s">
        <v>372</v>
      </c>
      <c r="C109" s="141"/>
      <c r="D109" s="141"/>
      <c r="E109" s="141"/>
      <c r="F109" s="141"/>
      <c r="G109" s="65" t="s">
        <v>558</v>
      </c>
      <c r="H109" s="169"/>
      <c r="I109" s="169"/>
      <c r="J109" s="169"/>
      <c r="K109" s="169"/>
      <c r="L109" s="160">
        <v>-24121.97</v>
      </c>
      <c r="M109" s="160">
        <v>0</v>
      </c>
      <c r="N109" s="160">
        <v>1042.0999999999999</v>
      </c>
      <c r="O109" s="160">
        <v>-25164.07</v>
      </c>
    </row>
    <row r="110" spans="1:15" x14ac:dyDescent="0.2">
      <c r="A110" s="80" t="s">
        <v>372</v>
      </c>
      <c r="B110" s="140" t="s">
        <v>372</v>
      </c>
      <c r="C110" s="141"/>
      <c r="D110" s="141"/>
      <c r="E110" s="141"/>
      <c r="F110" s="141"/>
      <c r="G110" s="68" t="s">
        <v>372</v>
      </c>
      <c r="H110" s="164"/>
      <c r="I110" s="164"/>
      <c r="J110" s="164"/>
      <c r="K110" s="164"/>
      <c r="L110" s="163"/>
      <c r="M110" s="163"/>
      <c r="N110" s="163"/>
      <c r="O110" s="163"/>
    </row>
    <row r="111" spans="1:15" x14ac:dyDescent="0.2">
      <c r="A111" s="76" t="s">
        <v>559</v>
      </c>
      <c r="B111" s="140" t="s">
        <v>372</v>
      </c>
      <c r="C111" s="141"/>
      <c r="D111" s="141"/>
      <c r="E111" s="58" t="s">
        <v>560</v>
      </c>
      <c r="F111" s="59"/>
      <c r="G111" s="59"/>
      <c r="H111" s="156"/>
      <c r="I111" s="156"/>
      <c r="J111" s="156"/>
      <c r="K111" s="156"/>
      <c r="L111" s="168">
        <v>5094.5600000000004</v>
      </c>
      <c r="M111" s="168">
        <v>0</v>
      </c>
      <c r="N111" s="168">
        <v>353.54</v>
      </c>
      <c r="O111" s="168">
        <v>4741.0200000000004</v>
      </c>
    </row>
    <row r="112" spans="1:15" x14ac:dyDescent="0.2">
      <c r="A112" s="76" t="s">
        <v>561</v>
      </c>
      <c r="B112" s="140" t="s">
        <v>372</v>
      </c>
      <c r="C112" s="141"/>
      <c r="D112" s="141"/>
      <c r="E112" s="141"/>
      <c r="F112" s="58" t="s">
        <v>560</v>
      </c>
      <c r="G112" s="59"/>
      <c r="H112" s="156"/>
      <c r="I112" s="156"/>
      <c r="J112" s="156"/>
      <c r="K112" s="156"/>
      <c r="L112" s="168">
        <v>539838.66</v>
      </c>
      <c r="M112" s="168">
        <v>0</v>
      </c>
      <c r="N112" s="168">
        <v>0</v>
      </c>
      <c r="O112" s="168">
        <v>539838.66</v>
      </c>
    </row>
    <row r="113" spans="1:15" ht="19.2" x14ac:dyDescent="0.2">
      <c r="A113" s="78" t="s">
        <v>562</v>
      </c>
      <c r="B113" s="140" t="s">
        <v>372</v>
      </c>
      <c r="C113" s="141"/>
      <c r="D113" s="141"/>
      <c r="E113" s="141"/>
      <c r="F113" s="141"/>
      <c r="G113" s="65" t="s">
        <v>563</v>
      </c>
      <c r="H113" s="169"/>
      <c r="I113" s="169"/>
      <c r="J113" s="169"/>
      <c r="K113" s="169"/>
      <c r="L113" s="160">
        <v>416520.66</v>
      </c>
      <c r="M113" s="160">
        <v>0</v>
      </c>
      <c r="N113" s="160">
        <v>0</v>
      </c>
      <c r="O113" s="160">
        <v>416520.66</v>
      </c>
    </row>
    <row r="114" spans="1:15" ht="19.2" x14ac:dyDescent="0.2">
      <c r="A114" s="78" t="s">
        <v>564</v>
      </c>
      <c r="B114" s="140" t="s">
        <v>372</v>
      </c>
      <c r="C114" s="141"/>
      <c r="D114" s="141"/>
      <c r="E114" s="141"/>
      <c r="F114" s="141"/>
      <c r="G114" s="65" t="s">
        <v>565</v>
      </c>
      <c r="H114" s="169"/>
      <c r="I114" s="169"/>
      <c r="J114" s="169"/>
      <c r="K114" s="169"/>
      <c r="L114" s="160">
        <v>113798</v>
      </c>
      <c r="M114" s="160">
        <v>0</v>
      </c>
      <c r="N114" s="160">
        <v>0</v>
      </c>
      <c r="O114" s="160">
        <v>113798</v>
      </c>
    </row>
    <row r="115" spans="1:15" ht="19.2" x14ac:dyDescent="0.2">
      <c r="A115" s="78" t="s">
        <v>566</v>
      </c>
      <c r="B115" s="140" t="s">
        <v>372</v>
      </c>
      <c r="C115" s="141"/>
      <c r="D115" s="141"/>
      <c r="E115" s="141"/>
      <c r="F115" s="141"/>
      <c r="G115" s="65" t="s">
        <v>567</v>
      </c>
      <c r="H115" s="169"/>
      <c r="I115" s="169"/>
      <c r="J115" s="169"/>
      <c r="K115" s="169"/>
      <c r="L115" s="160">
        <v>9520</v>
      </c>
      <c r="M115" s="160">
        <v>0</v>
      </c>
      <c r="N115" s="160">
        <v>0</v>
      </c>
      <c r="O115" s="160">
        <v>9520</v>
      </c>
    </row>
    <row r="116" spans="1:15" x14ac:dyDescent="0.2">
      <c r="A116" s="80" t="s">
        <v>372</v>
      </c>
      <c r="B116" s="140" t="s">
        <v>372</v>
      </c>
      <c r="C116" s="141"/>
      <c r="D116" s="141"/>
      <c r="E116" s="141"/>
      <c r="F116" s="141"/>
      <c r="G116" s="68" t="s">
        <v>372</v>
      </c>
      <c r="H116" s="164"/>
      <c r="I116" s="164"/>
      <c r="J116" s="164"/>
      <c r="K116" s="164"/>
      <c r="L116" s="163"/>
      <c r="M116" s="163"/>
      <c r="N116" s="163"/>
      <c r="O116" s="163"/>
    </row>
    <row r="117" spans="1:15" x14ac:dyDescent="0.2">
      <c r="A117" s="76" t="s">
        <v>568</v>
      </c>
      <c r="B117" s="140" t="s">
        <v>372</v>
      </c>
      <c r="C117" s="141"/>
      <c r="D117" s="141"/>
      <c r="E117" s="141"/>
      <c r="F117" s="58" t="s">
        <v>569</v>
      </c>
      <c r="G117" s="59"/>
      <c r="H117" s="156"/>
      <c r="I117" s="156"/>
      <c r="J117" s="156"/>
      <c r="K117" s="156"/>
      <c r="L117" s="168">
        <v>-534744.1</v>
      </c>
      <c r="M117" s="168">
        <v>0</v>
      </c>
      <c r="N117" s="168">
        <v>353.54</v>
      </c>
      <c r="O117" s="168">
        <v>-535097.64</v>
      </c>
    </row>
    <row r="118" spans="1:15" ht="19.2" x14ac:dyDescent="0.2">
      <c r="A118" s="78" t="s">
        <v>570</v>
      </c>
      <c r="B118" s="140" t="s">
        <v>372</v>
      </c>
      <c r="C118" s="141"/>
      <c r="D118" s="141"/>
      <c r="E118" s="141"/>
      <c r="F118" s="141"/>
      <c r="G118" s="65" t="s">
        <v>571</v>
      </c>
      <c r="H118" s="169"/>
      <c r="I118" s="169"/>
      <c r="J118" s="169"/>
      <c r="K118" s="169"/>
      <c r="L118" s="160">
        <v>-411426.1</v>
      </c>
      <c r="M118" s="160">
        <v>0</v>
      </c>
      <c r="N118" s="160">
        <v>353.54</v>
      </c>
      <c r="O118" s="160">
        <v>-411779.64</v>
      </c>
    </row>
    <row r="119" spans="1:15" ht="19.2" x14ac:dyDescent="0.2">
      <c r="A119" s="78" t="s">
        <v>572</v>
      </c>
      <c r="B119" s="140" t="s">
        <v>372</v>
      </c>
      <c r="C119" s="141"/>
      <c r="D119" s="141"/>
      <c r="E119" s="141"/>
      <c r="F119" s="141"/>
      <c r="G119" s="65" t="s">
        <v>573</v>
      </c>
      <c r="H119" s="169"/>
      <c r="I119" s="169"/>
      <c r="J119" s="169"/>
      <c r="K119" s="169"/>
      <c r="L119" s="160">
        <v>-9520</v>
      </c>
      <c r="M119" s="160">
        <v>0</v>
      </c>
      <c r="N119" s="160">
        <v>0</v>
      </c>
      <c r="O119" s="160">
        <v>-9520</v>
      </c>
    </row>
    <row r="120" spans="1:15" ht="19.2" x14ac:dyDescent="0.2">
      <c r="A120" s="78" t="s">
        <v>574</v>
      </c>
      <c r="B120" s="140" t="s">
        <v>372</v>
      </c>
      <c r="C120" s="141"/>
      <c r="D120" s="141"/>
      <c r="E120" s="141"/>
      <c r="F120" s="141"/>
      <c r="G120" s="65" t="s">
        <v>575</v>
      </c>
      <c r="H120" s="169"/>
      <c r="I120" s="169"/>
      <c r="J120" s="169"/>
      <c r="K120" s="169"/>
      <c r="L120" s="160">
        <v>-113798</v>
      </c>
      <c r="M120" s="160">
        <v>0</v>
      </c>
      <c r="N120" s="160">
        <v>0</v>
      </c>
      <c r="O120" s="160">
        <v>-113798</v>
      </c>
    </row>
    <row r="121" spans="1:15" x14ac:dyDescent="0.2">
      <c r="A121" s="80" t="s">
        <v>372</v>
      </c>
      <c r="B121" s="140" t="s">
        <v>372</v>
      </c>
      <c r="C121" s="141"/>
      <c r="D121" s="141"/>
      <c r="E121" s="141"/>
      <c r="F121" s="141"/>
      <c r="G121" s="68" t="s">
        <v>372</v>
      </c>
      <c r="H121" s="164"/>
      <c r="I121" s="164"/>
      <c r="J121" s="164"/>
      <c r="K121" s="164"/>
      <c r="L121" s="163"/>
      <c r="M121" s="163"/>
      <c r="N121" s="163"/>
      <c r="O121" s="163"/>
    </row>
    <row r="122" spans="1:15" x14ac:dyDescent="0.2">
      <c r="A122" s="76" t="s">
        <v>576</v>
      </c>
      <c r="B122" s="140" t="s">
        <v>372</v>
      </c>
      <c r="C122" s="141"/>
      <c r="D122" s="141"/>
      <c r="E122" s="58" t="s">
        <v>577</v>
      </c>
      <c r="F122" s="59"/>
      <c r="G122" s="59"/>
      <c r="H122" s="156"/>
      <c r="I122" s="156"/>
      <c r="J122" s="156"/>
      <c r="K122" s="156"/>
      <c r="L122" s="168">
        <v>93860</v>
      </c>
      <c r="M122" s="168">
        <v>0</v>
      </c>
      <c r="N122" s="168">
        <v>0</v>
      </c>
      <c r="O122" s="168">
        <v>93860</v>
      </c>
    </row>
    <row r="123" spans="1:15" x14ac:dyDescent="0.2">
      <c r="A123" s="76" t="s">
        <v>578</v>
      </c>
      <c r="B123" s="140" t="s">
        <v>372</v>
      </c>
      <c r="C123" s="141"/>
      <c r="D123" s="141"/>
      <c r="E123" s="141"/>
      <c r="F123" s="58" t="s">
        <v>577</v>
      </c>
      <c r="G123" s="59"/>
      <c r="H123" s="156"/>
      <c r="I123" s="156"/>
      <c r="J123" s="156"/>
      <c r="K123" s="156"/>
      <c r="L123" s="168">
        <v>93860</v>
      </c>
      <c r="M123" s="168">
        <v>0</v>
      </c>
      <c r="N123" s="168">
        <v>0</v>
      </c>
      <c r="O123" s="168">
        <v>93860</v>
      </c>
    </row>
    <row r="124" spans="1:15" ht="19.2" x14ac:dyDescent="0.2">
      <c r="A124" s="78" t="s">
        <v>579</v>
      </c>
      <c r="B124" s="140" t="s">
        <v>372</v>
      </c>
      <c r="C124" s="141"/>
      <c r="D124" s="141"/>
      <c r="E124" s="141"/>
      <c r="F124" s="141"/>
      <c r="G124" s="65" t="s">
        <v>580</v>
      </c>
      <c r="H124" s="169"/>
      <c r="I124" s="169"/>
      <c r="J124" s="169"/>
      <c r="K124" s="169"/>
      <c r="L124" s="160">
        <v>93860</v>
      </c>
      <c r="M124" s="160">
        <v>0</v>
      </c>
      <c r="N124" s="160">
        <v>0</v>
      </c>
      <c r="O124" s="160">
        <v>93860</v>
      </c>
    </row>
    <row r="125" spans="1:15" x14ac:dyDescent="0.2">
      <c r="A125" s="80" t="s">
        <v>372</v>
      </c>
      <c r="B125" s="140" t="s">
        <v>372</v>
      </c>
      <c r="C125" s="141"/>
      <c r="D125" s="141"/>
      <c r="E125" s="141"/>
      <c r="F125" s="141"/>
      <c r="G125" s="68" t="s">
        <v>372</v>
      </c>
      <c r="H125" s="164"/>
      <c r="I125" s="164"/>
      <c r="J125" s="164"/>
      <c r="K125" s="164"/>
      <c r="L125" s="163"/>
      <c r="M125" s="163"/>
      <c r="N125" s="163"/>
      <c r="O125" s="163"/>
    </row>
    <row r="126" spans="1:15" x14ac:dyDescent="0.2">
      <c r="A126" s="76" t="s">
        <v>581</v>
      </c>
      <c r="B126" s="140" t="s">
        <v>372</v>
      </c>
      <c r="C126" s="141"/>
      <c r="D126" s="58" t="s">
        <v>582</v>
      </c>
      <c r="E126" s="59"/>
      <c r="F126" s="59"/>
      <c r="G126" s="59"/>
      <c r="H126" s="156"/>
      <c r="I126" s="156"/>
      <c r="J126" s="156"/>
      <c r="K126" s="156"/>
      <c r="L126" s="168">
        <v>9654554.6899999995</v>
      </c>
      <c r="M126" s="168">
        <v>0</v>
      </c>
      <c r="N126" s="168">
        <v>0</v>
      </c>
      <c r="O126" s="168">
        <v>9654554.6899999995</v>
      </c>
    </row>
    <row r="127" spans="1:15" x14ac:dyDescent="0.2">
      <c r="A127" s="76" t="s">
        <v>583</v>
      </c>
      <c r="B127" s="140" t="s">
        <v>372</v>
      </c>
      <c r="C127" s="141"/>
      <c r="D127" s="141"/>
      <c r="E127" s="58" t="s">
        <v>582</v>
      </c>
      <c r="F127" s="59"/>
      <c r="G127" s="59"/>
      <c r="H127" s="156"/>
      <c r="I127" s="156"/>
      <c r="J127" s="156"/>
      <c r="K127" s="156"/>
      <c r="L127" s="168">
        <v>9654554.6899999995</v>
      </c>
      <c r="M127" s="168">
        <v>0</v>
      </c>
      <c r="N127" s="168">
        <v>0</v>
      </c>
      <c r="O127" s="168">
        <v>9654554.6899999995</v>
      </c>
    </row>
    <row r="128" spans="1:15" x14ac:dyDescent="0.2">
      <c r="A128" s="76" t="s">
        <v>584</v>
      </c>
      <c r="B128" s="140" t="s">
        <v>372</v>
      </c>
      <c r="C128" s="141"/>
      <c r="D128" s="141"/>
      <c r="E128" s="141"/>
      <c r="F128" s="58" t="s">
        <v>585</v>
      </c>
      <c r="G128" s="59"/>
      <c r="H128" s="156"/>
      <c r="I128" s="156"/>
      <c r="J128" s="156"/>
      <c r="K128" s="156"/>
      <c r="L128" s="168">
        <v>9654554.6899999995</v>
      </c>
      <c r="M128" s="168">
        <v>0</v>
      </c>
      <c r="N128" s="168">
        <v>0</v>
      </c>
      <c r="O128" s="168">
        <v>9654554.6899999995</v>
      </c>
    </row>
    <row r="129" spans="1:15" ht="19.2" x14ac:dyDescent="0.2">
      <c r="A129" s="78" t="s">
        <v>586</v>
      </c>
      <c r="B129" s="140" t="s">
        <v>372</v>
      </c>
      <c r="C129" s="141"/>
      <c r="D129" s="141"/>
      <c r="E129" s="141"/>
      <c r="F129" s="141"/>
      <c r="G129" s="65" t="s">
        <v>463</v>
      </c>
      <c r="H129" s="169"/>
      <c r="I129" s="169"/>
      <c r="J129" s="169"/>
      <c r="K129" s="169"/>
      <c r="L129" s="160">
        <v>29585</v>
      </c>
      <c r="M129" s="160">
        <v>0</v>
      </c>
      <c r="N129" s="160">
        <v>0</v>
      </c>
      <c r="O129" s="160">
        <v>29585</v>
      </c>
    </row>
    <row r="130" spans="1:15" ht="19.2" x14ac:dyDescent="0.2">
      <c r="A130" s="78" t="s">
        <v>587</v>
      </c>
      <c r="B130" s="140" t="s">
        <v>372</v>
      </c>
      <c r="C130" s="141"/>
      <c r="D130" s="141"/>
      <c r="E130" s="141"/>
      <c r="F130" s="141"/>
      <c r="G130" s="65" t="s">
        <v>588</v>
      </c>
      <c r="H130" s="169"/>
      <c r="I130" s="169"/>
      <c r="J130" s="169"/>
      <c r="K130" s="169"/>
      <c r="L130" s="160">
        <v>1267564.69</v>
      </c>
      <c r="M130" s="160">
        <v>0</v>
      </c>
      <c r="N130" s="160">
        <v>0</v>
      </c>
      <c r="O130" s="160">
        <v>1267564.69</v>
      </c>
    </row>
    <row r="131" spans="1:15" ht="19.2" x14ac:dyDescent="0.2">
      <c r="A131" s="78" t="s">
        <v>589</v>
      </c>
      <c r="B131" s="140" t="s">
        <v>372</v>
      </c>
      <c r="C131" s="141"/>
      <c r="D131" s="141"/>
      <c r="E131" s="141"/>
      <c r="F131" s="141"/>
      <c r="G131" s="65" t="s">
        <v>590</v>
      </c>
      <c r="H131" s="169"/>
      <c r="I131" s="169"/>
      <c r="J131" s="169"/>
      <c r="K131" s="169"/>
      <c r="L131" s="160">
        <v>35000</v>
      </c>
      <c r="M131" s="160">
        <v>0</v>
      </c>
      <c r="N131" s="160">
        <v>0</v>
      </c>
      <c r="O131" s="160">
        <v>35000</v>
      </c>
    </row>
    <row r="132" spans="1:15" ht="19.2" x14ac:dyDescent="0.2">
      <c r="A132" s="78" t="s">
        <v>591</v>
      </c>
      <c r="B132" s="140" t="s">
        <v>372</v>
      </c>
      <c r="C132" s="141"/>
      <c r="D132" s="141"/>
      <c r="E132" s="141"/>
      <c r="F132" s="141"/>
      <c r="G132" s="65" t="s">
        <v>592</v>
      </c>
      <c r="H132" s="169"/>
      <c r="I132" s="169"/>
      <c r="J132" s="169"/>
      <c r="K132" s="169"/>
      <c r="L132" s="160">
        <v>150000</v>
      </c>
      <c r="M132" s="160">
        <v>0</v>
      </c>
      <c r="N132" s="160">
        <v>0</v>
      </c>
      <c r="O132" s="160">
        <v>150000</v>
      </c>
    </row>
    <row r="133" spans="1:15" ht="19.2" x14ac:dyDescent="0.2">
      <c r="A133" s="78" t="s">
        <v>593</v>
      </c>
      <c r="B133" s="140" t="s">
        <v>372</v>
      </c>
      <c r="C133" s="141"/>
      <c r="D133" s="141"/>
      <c r="E133" s="141"/>
      <c r="F133" s="141"/>
      <c r="G133" s="65" t="s">
        <v>594</v>
      </c>
      <c r="H133" s="169"/>
      <c r="I133" s="169"/>
      <c r="J133" s="169"/>
      <c r="K133" s="169"/>
      <c r="L133" s="160">
        <v>8172405</v>
      </c>
      <c r="M133" s="160">
        <v>0</v>
      </c>
      <c r="N133" s="160">
        <v>0</v>
      </c>
      <c r="O133" s="160">
        <v>8172405</v>
      </c>
    </row>
    <row r="134" spans="1:15" x14ac:dyDescent="0.2">
      <c r="A134" s="80" t="s">
        <v>372</v>
      </c>
      <c r="B134" s="140" t="s">
        <v>372</v>
      </c>
      <c r="C134" s="141"/>
      <c r="D134" s="141"/>
      <c r="E134" s="141"/>
      <c r="F134" s="141"/>
      <c r="G134" s="68" t="s">
        <v>372</v>
      </c>
      <c r="H134" s="164"/>
      <c r="I134" s="164"/>
      <c r="J134" s="164"/>
      <c r="K134" s="164"/>
      <c r="L134" s="163"/>
      <c r="M134" s="163"/>
      <c r="N134" s="163"/>
      <c r="O134" s="163"/>
    </row>
    <row r="135" spans="1:15" x14ac:dyDescent="0.2">
      <c r="A135" s="76" t="s">
        <v>595</v>
      </c>
      <c r="B135" s="58" t="s">
        <v>596</v>
      </c>
      <c r="C135" s="59"/>
      <c r="D135" s="59"/>
      <c r="E135" s="59"/>
      <c r="F135" s="59"/>
      <c r="G135" s="59"/>
      <c r="H135" s="156"/>
      <c r="I135" s="156"/>
      <c r="J135" s="156"/>
      <c r="K135" s="156"/>
      <c r="L135" s="168">
        <v>25388409.760000002</v>
      </c>
      <c r="M135" s="168">
        <v>2213898.6800000002</v>
      </c>
      <c r="N135" s="168">
        <v>2512869.81</v>
      </c>
      <c r="O135" s="168">
        <v>25687380.890000001</v>
      </c>
    </row>
    <row r="136" spans="1:15" x14ac:dyDescent="0.2">
      <c r="A136" s="76" t="s">
        <v>597</v>
      </c>
      <c r="B136" s="139" t="s">
        <v>372</v>
      </c>
      <c r="C136" s="58" t="s">
        <v>598</v>
      </c>
      <c r="D136" s="59"/>
      <c r="E136" s="59"/>
      <c r="F136" s="59"/>
      <c r="G136" s="59"/>
      <c r="H136" s="156"/>
      <c r="I136" s="156"/>
      <c r="J136" s="156"/>
      <c r="K136" s="156"/>
      <c r="L136" s="168">
        <v>12655164.49</v>
      </c>
      <c r="M136" s="168">
        <v>2105957.36</v>
      </c>
      <c r="N136" s="168">
        <v>2512563</v>
      </c>
      <c r="O136" s="168">
        <v>13061770.130000001</v>
      </c>
    </row>
    <row r="137" spans="1:15" x14ac:dyDescent="0.2">
      <c r="A137" s="76" t="s">
        <v>599</v>
      </c>
      <c r="B137" s="140" t="s">
        <v>372</v>
      </c>
      <c r="C137" s="141"/>
      <c r="D137" s="58" t="s">
        <v>600</v>
      </c>
      <c r="E137" s="59"/>
      <c r="F137" s="59"/>
      <c r="G137" s="59"/>
      <c r="H137" s="156"/>
      <c r="I137" s="156"/>
      <c r="J137" s="156"/>
      <c r="K137" s="156"/>
      <c r="L137" s="168">
        <v>1015698.18</v>
      </c>
      <c r="M137" s="168">
        <v>1290568.43</v>
      </c>
      <c r="N137" s="168">
        <v>1468611</v>
      </c>
      <c r="O137" s="168">
        <v>1193740.75</v>
      </c>
    </row>
    <row r="138" spans="1:15" x14ac:dyDescent="0.2">
      <c r="A138" s="76" t="s">
        <v>601</v>
      </c>
      <c r="B138" s="140" t="s">
        <v>372</v>
      </c>
      <c r="C138" s="141"/>
      <c r="D138" s="141"/>
      <c r="E138" s="58" t="s">
        <v>602</v>
      </c>
      <c r="F138" s="59"/>
      <c r="G138" s="59"/>
      <c r="H138" s="156"/>
      <c r="I138" s="156"/>
      <c r="J138" s="156"/>
      <c r="K138" s="156"/>
      <c r="L138" s="168">
        <v>630121.38</v>
      </c>
      <c r="M138" s="168">
        <v>975086.3</v>
      </c>
      <c r="N138" s="168">
        <v>1008912.97</v>
      </c>
      <c r="O138" s="168">
        <v>663948.05000000005</v>
      </c>
    </row>
    <row r="139" spans="1:15" x14ac:dyDescent="0.2">
      <c r="A139" s="76" t="s">
        <v>603</v>
      </c>
      <c r="B139" s="140" t="s">
        <v>372</v>
      </c>
      <c r="C139" s="141"/>
      <c r="D139" s="141"/>
      <c r="E139" s="141"/>
      <c r="F139" s="58" t="s">
        <v>602</v>
      </c>
      <c r="G139" s="59"/>
      <c r="H139" s="156"/>
      <c r="I139" s="156"/>
      <c r="J139" s="156"/>
      <c r="K139" s="156"/>
      <c r="L139" s="168">
        <v>630121.38</v>
      </c>
      <c r="M139" s="168">
        <v>975086.3</v>
      </c>
      <c r="N139" s="168">
        <v>1008912.97</v>
      </c>
      <c r="O139" s="168">
        <v>663948.05000000005</v>
      </c>
    </row>
    <row r="140" spans="1:15" ht="19.2" x14ac:dyDescent="0.2">
      <c r="A140" s="78" t="s">
        <v>604</v>
      </c>
      <c r="B140" s="140" t="s">
        <v>372</v>
      </c>
      <c r="C140" s="141"/>
      <c r="D140" s="141"/>
      <c r="E140" s="141"/>
      <c r="F140" s="141"/>
      <c r="G140" s="65" t="s">
        <v>605</v>
      </c>
      <c r="H140" s="169"/>
      <c r="I140" s="169"/>
      <c r="J140" s="169"/>
      <c r="K140" s="169"/>
      <c r="L140" s="160">
        <v>0</v>
      </c>
      <c r="M140" s="160">
        <v>258205.21</v>
      </c>
      <c r="N140" s="160">
        <v>258205.21</v>
      </c>
      <c r="O140" s="160">
        <v>0</v>
      </c>
    </row>
    <row r="141" spans="1:15" ht="19.2" x14ac:dyDescent="0.2">
      <c r="A141" s="78" t="s">
        <v>606</v>
      </c>
      <c r="B141" s="140" t="s">
        <v>372</v>
      </c>
      <c r="C141" s="141"/>
      <c r="D141" s="141"/>
      <c r="E141" s="141"/>
      <c r="F141" s="141"/>
      <c r="G141" s="65" t="s">
        <v>607</v>
      </c>
      <c r="H141" s="169"/>
      <c r="I141" s="169"/>
      <c r="J141" s="169"/>
      <c r="K141" s="169"/>
      <c r="L141" s="160">
        <v>423485.42</v>
      </c>
      <c r="M141" s="160">
        <v>423485.42</v>
      </c>
      <c r="N141" s="160">
        <v>435847.31</v>
      </c>
      <c r="O141" s="160">
        <v>435847.31</v>
      </c>
    </row>
    <row r="142" spans="1:15" ht="19.2" x14ac:dyDescent="0.2">
      <c r="A142" s="78" t="s">
        <v>608</v>
      </c>
      <c r="B142" s="140" t="s">
        <v>372</v>
      </c>
      <c r="C142" s="141"/>
      <c r="D142" s="141"/>
      <c r="E142" s="141"/>
      <c r="F142" s="141"/>
      <c r="G142" s="65" t="s">
        <v>609</v>
      </c>
      <c r="H142" s="169"/>
      <c r="I142" s="169"/>
      <c r="J142" s="169"/>
      <c r="K142" s="169"/>
      <c r="L142" s="160">
        <v>172569.59</v>
      </c>
      <c r="M142" s="160">
        <v>172569.59</v>
      </c>
      <c r="N142" s="160">
        <v>192663.31</v>
      </c>
      <c r="O142" s="160">
        <v>192663.31</v>
      </c>
    </row>
    <row r="143" spans="1:15" ht="19.2" x14ac:dyDescent="0.2">
      <c r="A143" s="78" t="s">
        <v>610</v>
      </c>
      <c r="B143" s="140" t="s">
        <v>372</v>
      </c>
      <c r="C143" s="141"/>
      <c r="D143" s="141"/>
      <c r="E143" s="141"/>
      <c r="F143" s="141"/>
      <c r="G143" s="65" t="s">
        <v>611</v>
      </c>
      <c r="H143" s="169"/>
      <c r="I143" s="169"/>
      <c r="J143" s="169"/>
      <c r="K143" s="169"/>
      <c r="L143" s="160">
        <v>0</v>
      </c>
      <c r="M143" s="160">
        <v>4873.8</v>
      </c>
      <c r="N143" s="160">
        <v>4873.8</v>
      </c>
      <c r="O143" s="160">
        <v>0</v>
      </c>
    </row>
    <row r="144" spans="1:15" ht="19.2" x14ac:dyDescent="0.2">
      <c r="A144" s="78" t="s">
        <v>612</v>
      </c>
      <c r="B144" s="140" t="s">
        <v>372</v>
      </c>
      <c r="C144" s="141"/>
      <c r="D144" s="141"/>
      <c r="E144" s="141"/>
      <c r="F144" s="141"/>
      <c r="G144" s="65" t="s">
        <v>613</v>
      </c>
      <c r="H144" s="169"/>
      <c r="I144" s="169"/>
      <c r="J144" s="169"/>
      <c r="K144" s="169"/>
      <c r="L144" s="160">
        <v>34066.370000000003</v>
      </c>
      <c r="M144" s="160">
        <v>115952.28</v>
      </c>
      <c r="N144" s="160">
        <v>117323.34</v>
      </c>
      <c r="O144" s="160">
        <v>35437.43</v>
      </c>
    </row>
    <row r="145" spans="1:15" x14ac:dyDescent="0.2">
      <c r="A145" s="80" t="s">
        <v>372</v>
      </c>
      <c r="B145" s="140" t="s">
        <v>372</v>
      </c>
      <c r="C145" s="141"/>
      <c r="D145" s="141"/>
      <c r="E145" s="141"/>
      <c r="F145" s="141"/>
      <c r="G145" s="68" t="s">
        <v>372</v>
      </c>
      <c r="H145" s="164"/>
      <c r="I145" s="164"/>
      <c r="J145" s="164"/>
      <c r="K145" s="164"/>
      <c r="L145" s="163"/>
      <c r="M145" s="163"/>
      <c r="N145" s="163"/>
      <c r="O145" s="163"/>
    </row>
    <row r="146" spans="1:15" x14ac:dyDescent="0.2">
      <c r="A146" s="76" t="s">
        <v>614</v>
      </c>
      <c r="B146" s="140" t="s">
        <v>372</v>
      </c>
      <c r="C146" s="141"/>
      <c r="D146" s="141"/>
      <c r="E146" s="58" t="s">
        <v>615</v>
      </c>
      <c r="F146" s="59"/>
      <c r="G146" s="59"/>
      <c r="H146" s="156"/>
      <c r="I146" s="156"/>
      <c r="J146" s="156"/>
      <c r="K146" s="156"/>
      <c r="L146" s="168">
        <v>86913.43</v>
      </c>
      <c r="M146" s="168">
        <v>87077.48</v>
      </c>
      <c r="N146" s="168">
        <v>93683.87</v>
      </c>
      <c r="O146" s="168">
        <v>93519.82</v>
      </c>
    </row>
    <row r="147" spans="1:15" x14ac:dyDescent="0.2">
      <c r="A147" s="76" t="s">
        <v>616</v>
      </c>
      <c r="B147" s="140" t="s">
        <v>372</v>
      </c>
      <c r="C147" s="141"/>
      <c r="D147" s="141"/>
      <c r="E147" s="141"/>
      <c r="F147" s="58" t="s">
        <v>615</v>
      </c>
      <c r="G147" s="59"/>
      <c r="H147" s="156"/>
      <c r="I147" s="156"/>
      <c r="J147" s="156"/>
      <c r="K147" s="156"/>
      <c r="L147" s="168">
        <v>86913.43</v>
      </c>
      <c r="M147" s="168">
        <v>87077.48</v>
      </c>
      <c r="N147" s="168">
        <v>93683.87</v>
      </c>
      <c r="O147" s="168">
        <v>93519.82</v>
      </c>
    </row>
    <row r="148" spans="1:15" ht="19.2" x14ac:dyDescent="0.2">
      <c r="A148" s="78" t="s">
        <v>617</v>
      </c>
      <c r="B148" s="140" t="s">
        <v>372</v>
      </c>
      <c r="C148" s="141"/>
      <c r="D148" s="141"/>
      <c r="E148" s="141"/>
      <c r="F148" s="141"/>
      <c r="G148" s="65" t="s">
        <v>618</v>
      </c>
      <c r="H148" s="169"/>
      <c r="I148" s="169"/>
      <c r="J148" s="169"/>
      <c r="K148" s="169"/>
      <c r="L148" s="160">
        <v>68837.17</v>
      </c>
      <c r="M148" s="160">
        <v>69001.22</v>
      </c>
      <c r="N148" s="160">
        <v>73259.509999999995</v>
      </c>
      <c r="O148" s="160">
        <v>73095.460000000006</v>
      </c>
    </row>
    <row r="149" spans="1:15" ht="19.2" x14ac:dyDescent="0.2">
      <c r="A149" s="78" t="s">
        <v>619</v>
      </c>
      <c r="B149" s="140" t="s">
        <v>372</v>
      </c>
      <c r="C149" s="141"/>
      <c r="D149" s="141"/>
      <c r="E149" s="141"/>
      <c r="F149" s="141"/>
      <c r="G149" s="65" t="s">
        <v>620</v>
      </c>
      <c r="H149" s="169"/>
      <c r="I149" s="169"/>
      <c r="J149" s="169"/>
      <c r="K149" s="169"/>
      <c r="L149" s="160">
        <v>15529.53</v>
      </c>
      <c r="M149" s="160">
        <v>15529.53</v>
      </c>
      <c r="N149" s="160">
        <v>16409.13</v>
      </c>
      <c r="O149" s="160">
        <v>16409.13</v>
      </c>
    </row>
    <row r="150" spans="1:15" ht="19.2" x14ac:dyDescent="0.2">
      <c r="A150" s="78" t="s">
        <v>621</v>
      </c>
      <c r="B150" s="140" t="s">
        <v>372</v>
      </c>
      <c r="C150" s="141"/>
      <c r="D150" s="141"/>
      <c r="E150" s="141"/>
      <c r="F150" s="141"/>
      <c r="G150" s="65" t="s">
        <v>622</v>
      </c>
      <c r="H150" s="169"/>
      <c r="I150" s="169"/>
      <c r="J150" s="169"/>
      <c r="K150" s="169"/>
      <c r="L150" s="160">
        <v>1889.53</v>
      </c>
      <c r="M150" s="160">
        <v>1889.53</v>
      </c>
      <c r="N150" s="160">
        <v>2005.53</v>
      </c>
      <c r="O150" s="160">
        <v>2005.53</v>
      </c>
    </row>
    <row r="151" spans="1:15" ht="19.2" x14ac:dyDescent="0.2">
      <c r="A151" s="78" t="s">
        <v>623</v>
      </c>
      <c r="B151" s="140" t="s">
        <v>372</v>
      </c>
      <c r="C151" s="141"/>
      <c r="D151" s="141"/>
      <c r="E151" s="141"/>
      <c r="F151" s="141"/>
      <c r="G151" s="65" t="s">
        <v>624</v>
      </c>
      <c r="H151" s="169"/>
      <c r="I151" s="169"/>
      <c r="J151" s="169"/>
      <c r="K151" s="169"/>
      <c r="L151" s="160">
        <v>657.2</v>
      </c>
      <c r="M151" s="160">
        <v>657.2</v>
      </c>
      <c r="N151" s="160">
        <v>2009.7</v>
      </c>
      <c r="O151" s="160">
        <v>2009.7</v>
      </c>
    </row>
    <row r="152" spans="1:15" x14ac:dyDescent="0.2">
      <c r="A152" s="80" t="s">
        <v>372</v>
      </c>
      <c r="B152" s="140" t="s">
        <v>372</v>
      </c>
      <c r="C152" s="141"/>
      <c r="D152" s="141"/>
      <c r="E152" s="141"/>
      <c r="F152" s="141"/>
      <c r="G152" s="68" t="s">
        <v>372</v>
      </c>
      <c r="H152" s="164"/>
      <c r="I152" s="164"/>
      <c r="J152" s="164"/>
      <c r="K152" s="164"/>
      <c r="L152" s="163"/>
      <c r="M152" s="163"/>
      <c r="N152" s="163"/>
      <c r="O152" s="163"/>
    </row>
    <row r="153" spans="1:15" x14ac:dyDescent="0.2">
      <c r="A153" s="76" t="s">
        <v>625</v>
      </c>
      <c r="B153" s="140" t="s">
        <v>372</v>
      </c>
      <c r="C153" s="141"/>
      <c r="D153" s="141"/>
      <c r="E153" s="58" t="s">
        <v>626</v>
      </c>
      <c r="F153" s="59"/>
      <c r="G153" s="59"/>
      <c r="H153" s="156"/>
      <c r="I153" s="156"/>
      <c r="J153" s="156"/>
      <c r="K153" s="156"/>
      <c r="L153" s="168">
        <v>189816.37</v>
      </c>
      <c r="M153" s="168">
        <v>27209.33</v>
      </c>
      <c r="N153" s="168">
        <v>37306.76</v>
      </c>
      <c r="O153" s="168">
        <v>199913.8</v>
      </c>
    </row>
    <row r="154" spans="1:15" x14ac:dyDescent="0.2">
      <c r="A154" s="76" t="s">
        <v>627</v>
      </c>
      <c r="B154" s="140" t="s">
        <v>372</v>
      </c>
      <c r="C154" s="141"/>
      <c r="D154" s="141"/>
      <c r="E154" s="141"/>
      <c r="F154" s="58" t="s">
        <v>626</v>
      </c>
      <c r="G154" s="59"/>
      <c r="H154" s="156"/>
      <c r="I154" s="156"/>
      <c r="J154" s="156"/>
      <c r="K154" s="156"/>
      <c r="L154" s="168">
        <v>29224.94</v>
      </c>
      <c r="M154" s="168">
        <v>27209.33</v>
      </c>
      <c r="N154" s="168">
        <v>37306.76</v>
      </c>
      <c r="O154" s="168">
        <v>39322.370000000003</v>
      </c>
    </row>
    <row r="155" spans="1:15" ht="19.2" x14ac:dyDescent="0.2">
      <c r="A155" s="78" t="s">
        <v>628</v>
      </c>
      <c r="B155" s="140" t="s">
        <v>372</v>
      </c>
      <c r="C155" s="141"/>
      <c r="D155" s="141"/>
      <c r="E155" s="141"/>
      <c r="F155" s="141"/>
      <c r="G155" s="65" t="s">
        <v>629</v>
      </c>
      <c r="H155" s="169"/>
      <c r="I155" s="169"/>
      <c r="J155" s="169"/>
      <c r="K155" s="169"/>
      <c r="L155" s="160">
        <v>9143.99</v>
      </c>
      <c r="M155" s="160">
        <v>9175.69</v>
      </c>
      <c r="N155" s="160">
        <v>9421.7000000000007</v>
      </c>
      <c r="O155" s="160">
        <v>9390</v>
      </c>
    </row>
    <row r="156" spans="1:15" ht="19.2" x14ac:dyDescent="0.2">
      <c r="A156" s="78" t="s">
        <v>630</v>
      </c>
      <c r="B156" s="140" t="s">
        <v>372</v>
      </c>
      <c r="C156" s="141"/>
      <c r="D156" s="141"/>
      <c r="E156" s="141"/>
      <c r="F156" s="141"/>
      <c r="G156" s="65" t="s">
        <v>631</v>
      </c>
      <c r="H156" s="169"/>
      <c r="I156" s="169"/>
      <c r="J156" s="169"/>
      <c r="K156" s="169"/>
      <c r="L156" s="160">
        <v>57</v>
      </c>
      <c r="M156" s="160">
        <v>57</v>
      </c>
      <c r="N156" s="160">
        <v>57</v>
      </c>
      <c r="O156" s="160">
        <v>57</v>
      </c>
    </row>
    <row r="157" spans="1:15" ht="19.2" x14ac:dyDescent="0.2">
      <c r="A157" s="78" t="s">
        <v>632</v>
      </c>
      <c r="B157" s="140" t="s">
        <v>372</v>
      </c>
      <c r="C157" s="141"/>
      <c r="D157" s="141"/>
      <c r="E157" s="141"/>
      <c r="F157" s="141"/>
      <c r="G157" s="65" t="s">
        <v>633</v>
      </c>
      <c r="H157" s="169"/>
      <c r="I157" s="169"/>
      <c r="J157" s="169"/>
      <c r="K157" s="169"/>
      <c r="L157" s="160">
        <v>963.03</v>
      </c>
      <c r="M157" s="160">
        <v>976.52</v>
      </c>
      <c r="N157" s="160">
        <v>1433.82</v>
      </c>
      <c r="O157" s="160">
        <v>1420.33</v>
      </c>
    </row>
    <row r="158" spans="1:15" ht="19.2" x14ac:dyDescent="0.2">
      <c r="A158" s="78" t="s">
        <v>634</v>
      </c>
      <c r="B158" s="140" t="s">
        <v>372</v>
      </c>
      <c r="C158" s="141"/>
      <c r="D158" s="141"/>
      <c r="E158" s="141"/>
      <c r="F158" s="141"/>
      <c r="G158" s="65" t="s">
        <v>635</v>
      </c>
      <c r="H158" s="169"/>
      <c r="I158" s="169"/>
      <c r="J158" s="169"/>
      <c r="K158" s="169"/>
      <c r="L158" s="160">
        <v>6653.18</v>
      </c>
      <c r="M158" s="160">
        <v>4592.38</v>
      </c>
      <c r="N158" s="160">
        <v>7406.69</v>
      </c>
      <c r="O158" s="160">
        <v>9467.49</v>
      </c>
    </row>
    <row r="159" spans="1:15" ht="19.2" x14ac:dyDescent="0.2">
      <c r="A159" s="78" t="s">
        <v>636</v>
      </c>
      <c r="B159" s="140" t="s">
        <v>372</v>
      </c>
      <c r="C159" s="141"/>
      <c r="D159" s="141"/>
      <c r="E159" s="141"/>
      <c r="F159" s="141"/>
      <c r="G159" s="65" t="s">
        <v>637</v>
      </c>
      <c r="H159" s="169"/>
      <c r="I159" s="169"/>
      <c r="J159" s="169"/>
      <c r="K159" s="169"/>
      <c r="L159" s="160">
        <v>8572.08</v>
      </c>
      <c r="M159" s="160">
        <v>8572.08</v>
      </c>
      <c r="N159" s="160">
        <v>14052.1</v>
      </c>
      <c r="O159" s="160">
        <v>14052.1</v>
      </c>
    </row>
    <row r="160" spans="1:15" ht="19.2" x14ac:dyDescent="0.2">
      <c r="A160" s="78" t="s">
        <v>638</v>
      </c>
      <c r="B160" s="140" t="s">
        <v>372</v>
      </c>
      <c r="C160" s="141"/>
      <c r="D160" s="141"/>
      <c r="E160" s="141"/>
      <c r="F160" s="141"/>
      <c r="G160" s="65" t="s">
        <v>639</v>
      </c>
      <c r="H160" s="169"/>
      <c r="I160" s="169"/>
      <c r="J160" s="169"/>
      <c r="K160" s="169"/>
      <c r="L160" s="160">
        <v>1927.83</v>
      </c>
      <c r="M160" s="160">
        <v>1927.83</v>
      </c>
      <c r="N160" s="160">
        <v>2573.21</v>
      </c>
      <c r="O160" s="160">
        <v>2573.21</v>
      </c>
    </row>
    <row r="161" spans="1:15" ht="19.2" x14ac:dyDescent="0.2">
      <c r="A161" s="78" t="s">
        <v>640</v>
      </c>
      <c r="B161" s="140" t="s">
        <v>372</v>
      </c>
      <c r="C161" s="141"/>
      <c r="D161" s="141"/>
      <c r="E161" s="141"/>
      <c r="F161" s="141"/>
      <c r="G161" s="65" t="s">
        <v>641</v>
      </c>
      <c r="H161" s="169"/>
      <c r="I161" s="169"/>
      <c r="J161" s="169"/>
      <c r="K161" s="169"/>
      <c r="L161" s="160">
        <v>106</v>
      </c>
      <c r="M161" s="160">
        <v>106</v>
      </c>
      <c r="N161" s="160">
        <v>293.5</v>
      </c>
      <c r="O161" s="160">
        <v>293.5</v>
      </c>
    </row>
    <row r="162" spans="1:15" ht="19.2" x14ac:dyDescent="0.2">
      <c r="A162" s="78" t="s">
        <v>642</v>
      </c>
      <c r="B162" s="140" t="s">
        <v>372</v>
      </c>
      <c r="C162" s="141"/>
      <c r="D162" s="141"/>
      <c r="E162" s="141"/>
      <c r="F162" s="141"/>
      <c r="G162" s="65" t="s">
        <v>643</v>
      </c>
      <c r="H162" s="169"/>
      <c r="I162" s="169"/>
      <c r="J162" s="169"/>
      <c r="K162" s="169"/>
      <c r="L162" s="160">
        <v>1801.83</v>
      </c>
      <c r="M162" s="160">
        <v>1801.83</v>
      </c>
      <c r="N162" s="160">
        <v>2068.7399999999998</v>
      </c>
      <c r="O162" s="160">
        <v>2068.7399999999998</v>
      </c>
    </row>
    <row r="163" spans="1:15" x14ac:dyDescent="0.2">
      <c r="A163" s="80" t="s">
        <v>372</v>
      </c>
      <c r="B163" s="140" t="s">
        <v>372</v>
      </c>
      <c r="C163" s="141"/>
      <c r="D163" s="141"/>
      <c r="E163" s="141"/>
      <c r="F163" s="141"/>
      <c r="G163" s="68" t="s">
        <v>372</v>
      </c>
      <c r="H163" s="164"/>
      <c r="I163" s="164"/>
      <c r="J163" s="164"/>
      <c r="K163" s="164"/>
      <c r="L163" s="163"/>
      <c r="M163" s="163"/>
      <c r="N163" s="163"/>
      <c r="O163" s="163"/>
    </row>
    <row r="164" spans="1:15" x14ac:dyDescent="0.2">
      <c r="A164" s="76" t="s">
        <v>644</v>
      </c>
      <c r="B164" s="140" t="s">
        <v>372</v>
      </c>
      <c r="C164" s="141"/>
      <c r="D164" s="141"/>
      <c r="E164" s="141"/>
      <c r="F164" s="58" t="s">
        <v>645</v>
      </c>
      <c r="G164" s="59"/>
      <c r="H164" s="156"/>
      <c r="I164" s="156"/>
      <c r="J164" s="156"/>
      <c r="K164" s="156"/>
      <c r="L164" s="168">
        <v>160591.43</v>
      </c>
      <c r="M164" s="168">
        <v>0</v>
      </c>
      <c r="N164" s="168">
        <v>0</v>
      </c>
      <c r="O164" s="168">
        <v>160591.43</v>
      </c>
    </row>
    <row r="165" spans="1:15" ht="19.2" x14ac:dyDescent="0.2">
      <c r="A165" s="78" t="s">
        <v>646</v>
      </c>
      <c r="B165" s="140" t="s">
        <v>372</v>
      </c>
      <c r="C165" s="141"/>
      <c r="D165" s="141"/>
      <c r="E165" s="141"/>
      <c r="F165" s="141"/>
      <c r="G165" s="65" t="s">
        <v>647</v>
      </c>
      <c r="H165" s="169"/>
      <c r="I165" s="169"/>
      <c r="J165" s="169"/>
      <c r="K165" s="169"/>
      <c r="L165" s="160">
        <v>145306.23999999999</v>
      </c>
      <c r="M165" s="160">
        <v>0</v>
      </c>
      <c r="N165" s="160">
        <v>0</v>
      </c>
      <c r="O165" s="160">
        <v>145306.23999999999</v>
      </c>
    </row>
    <row r="166" spans="1:15" ht="19.2" x14ac:dyDescent="0.2">
      <c r="A166" s="78" t="s">
        <v>648</v>
      </c>
      <c r="B166" s="140" t="s">
        <v>372</v>
      </c>
      <c r="C166" s="141"/>
      <c r="D166" s="141"/>
      <c r="E166" s="141"/>
      <c r="F166" s="141"/>
      <c r="G166" s="65" t="s">
        <v>649</v>
      </c>
      <c r="H166" s="169"/>
      <c r="I166" s="169"/>
      <c r="J166" s="169"/>
      <c r="K166" s="169"/>
      <c r="L166" s="160">
        <v>15285.19</v>
      </c>
      <c r="M166" s="160">
        <v>0</v>
      </c>
      <c r="N166" s="160">
        <v>0</v>
      </c>
      <c r="O166" s="160">
        <v>15285.19</v>
      </c>
    </row>
    <row r="167" spans="1:15" x14ac:dyDescent="0.2">
      <c r="A167" s="80" t="s">
        <v>372</v>
      </c>
      <c r="B167" s="140" t="s">
        <v>372</v>
      </c>
      <c r="C167" s="141"/>
      <c r="D167" s="141"/>
      <c r="E167" s="141"/>
      <c r="F167" s="141"/>
      <c r="G167" s="68" t="s">
        <v>372</v>
      </c>
      <c r="H167" s="164"/>
      <c r="I167" s="164"/>
      <c r="J167" s="164"/>
      <c r="K167" s="164"/>
      <c r="L167" s="163"/>
      <c r="M167" s="163"/>
      <c r="N167" s="163"/>
      <c r="O167" s="163"/>
    </row>
    <row r="168" spans="1:15" x14ac:dyDescent="0.2">
      <c r="A168" s="76" t="s">
        <v>650</v>
      </c>
      <c r="B168" s="140" t="s">
        <v>372</v>
      </c>
      <c r="C168" s="141"/>
      <c r="D168" s="141"/>
      <c r="E168" s="58" t="s">
        <v>651</v>
      </c>
      <c r="F168" s="59"/>
      <c r="G168" s="59"/>
      <c r="H168" s="156"/>
      <c r="I168" s="156"/>
      <c r="J168" s="156"/>
      <c r="K168" s="156"/>
      <c r="L168" s="168">
        <v>108847</v>
      </c>
      <c r="M168" s="168">
        <v>201195.32</v>
      </c>
      <c r="N168" s="168">
        <v>328707.40000000002</v>
      </c>
      <c r="O168" s="168">
        <v>236359.08</v>
      </c>
    </row>
    <row r="169" spans="1:15" x14ac:dyDescent="0.2">
      <c r="A169" s="76" t="s">
        <v>652</v>
      </c>
      <c r="B169" s="140" t="s">
        <v>372</v>
      </c>
      <c r="C169" s="141"/>
      <c r="D169" s="141"/>
      <c r="E169" s="141"/>
      <c r="F169" s="58" t="s">
        <v>651</v>
      </c>
      <c r="G169" s="59"/>
      <c r="H169" s="156"/>
      <c r="I169" s="156"/>
      <c r="J169" s="156"/>
      <c r="K169" s="156"/>
      <c r="L169" s="168">
        <v>108847</v>
      </c>
      <c r="M169" s="168">
        <v>201195.32</v>
      </c>
      <c r="N169" s="168">
        <v>328707.40000000002</v>
      </c>
      <c r="O169" s="168">
        <v>236359.08</v>
      </c>
    </row>
    <row r="170" spans="1:15" ht="19.2" x14ac:dyDescent="0.2">
      <c r="A170" s="78" t="s">
        <v>653</v>
      </c>
      <c r="B170" s="140" t="s">
        <v>372</v>
      </c>
      <c r="C170" s="141"/>
      <c r="D170" s="141"/>
      <c r="E170" s="141"/>
      <c r="F170" s="141"/>
      <c r="G170" s="65" t="s">
        <v>654</v>
      </c>
      <c r="H170" s="169"/>
      <c r="I170" s="169"/>
      <c r="J170" s="169"/>
      <c r="K170" s="169"/>
      <c r="L170" s="160">
        <v>108847</v>
      </c>
      <c r="M170" s="160">
        <v>201195.32</v>
      </c>
      <c r="N170" s="160">
        <v>328707.40000000002</v>
      </c>
      <c r="O170" s="160">
        <v>236359.08</v>
      </c>
    </row>
    <row r="171" spans="1:15" x14ac:dyDescent="0.2">
      <c r="A171" s="80" t="s">
        <v>372</v>
      </c>
      <c r="B171" s="140" t="s">
        <v>372</v>
      </c>
      <c r="C171" s="141"/>
      <c r="D171" s="141"/>
      <c r="E171" s="141"/>
      <c r="F171" s="141"/>
      <c r="G171" s="68" t="s">
        <v>372</v>
      </c>
      <c r="H171" s="164"/>
      <c r="I171" s="164"/>
      <c r="J171" s="164"/>
      <c r="K171" s="164"/>
      <c r="L171" s="163"/>
      <c r="M171" s="163"/>
      <c r="N171" s="163"/>
      <c r="O171" s="163"/>
    </row>
    <row r="172" spans="1:15" x14ac:dyDescent="0.2">
      <c r="A172" s="76" t="s">
        <v>661</v>
      </c>
      <c r="B172" s="140" t="s">
        <v>372</v>
      </c>
      <c r="C172" s="141"/>
      <c r="D172" s="58" t="s">
        <v>662</v>
      </c>
      <c r="E172" s="59"/>
      <c r="F172" s="59"/>
      <c r="G172" s="59"/>
      <c r="H172" s="156"/>
      <c r="I172" s="156"/>
      <c r="J172" s="156"/>
      <c r="K172" s="156"/>
      <c r="L172" s="168">
        <v>11639466.310000001</v>
      </c>
      <c r="M172" s="168">
        <v>815388.93</v>
      </c>
      <c r="N172" s="168">
        <v>1043952</v>
      </c>
      <c r="O172" s="168">
        <v>11868029.380000001</v>
      </c>
    </row>
    <row r="173" spans="1:15" x14ac:dyDescent="0.2">
      <c r="A173" s="76" t="s">
        <v>663</v>
      </c>
      <c r="B173" s="140" t="s">
        <v>372</v>
      </c>
      <c r="C173" s="141"/>
      <c r="D173" s="141"/>
      <c r="E173" s="58" t="s">
        <v>662</v>
      </c>
      <c r="F173" s="59"/>
      <c r="G173" s="59"/>
      <c r="H173" s="156"/>
      <c r="I173" s="156"/>
      <c r="J173" s="156"/>
      <c r="K173" s="156"/>
      <c r="L173" s="168">
        <v>11639466.310000001</v>
      </c>
      <c r="M173" s="168">
        <v>815388.93</v>
      </c>
      <c r="N173" s="168">
        <v>1043952</v>
      </c>
      <c r="O173" s="168">
        <v>11868029.380000001</v>
      </c>
    </row>
    <row r="174" spans="1:15" x14ac:dyDescent="0.2">
      <c r="A174" s="76" t="s">
        <v>664</v>
      </c>
      <c r="B174" s="140" t="s">
        <v>372</v>
      </c>
      <c r="C174" s="141"/>
      <c r="D174" s="141"/>
      <c r="E174" s="141"/>
      <c r="F174" s="58" t="s">
        <v>662</v>
      </c>
      <c r="G174" s="59"/>
      <c r="H174" s="156"/>
      <c r="I174" s="156"/>
      <c r="J174" s="156"/>
      <c r="K174" s="156"/>
      <c r="L174" s="168">
        <v>11639466.310000001</v>
      </c>
      <c r="M174" s="168">
        <v>815388.93</v>
      </c>
      <c r="N174" s="168">
        <v>1043952</v>
      </c>
      <c r="O174" s="168">
        <v>11868029.380000001</v>
      </c>
    </row>
    <row r="175" spans="1:15" ht="19.2" x14ac:dyDescent="0.2">
      <c r="A175" s="78" t="s">
        <v>665</v>
      </c>
      <c r="B175" s="140" t="s">
        <v>372</v>
      </c>
      <c r="C175" s="141"/>
      <c r="D175" s="141"/>
      <c r="E175" s="141"/>
      <c r="F175" s="141"/>
      <c r="G175" s="65" t="s">
        <v>666</v>
      </c>
      <c r="H175" s="169"/>
      <c r="I175" s="169"/>
      <c r="J175" s="169"/>
      <c r="K175" s="169"/>
      <c r="L175" s="160">
        <v>11639466.310000001</v>
      </c>
      <c r="M175" s="160">
        <v>815388.93</v>
      </c>
      <c r="N175" s="160">
        <v>1043952</v>
      </c>
      <c r="O175" s="160">
        <v>11868029.380000001</v>
      </c>
    </row>
    <row r="176" spans="1:15" x14ac:dyDescent="0.2">
      <c r="A176" s="80" t="s">
        <v>372</v>
      </c>
      <c r="B176" s="140" t="s">
        <v>372</v>
      </c>
      <c r="C176" s="141"/>
      <c r="D176" s="141"/>
      <c r="E176" s="141"/>
      <c r="F176" s="141"/>
      <c r="G176" s="68" t="s">
        <v>372</v>
      </c>
      <c r="H176" s="164"/>
      <c r="I176" s="164"/>
      <c r="J176" s="164"/>
      <c r="K176" s="164"/>
      <c r="L176" s="163"/>
      <c r="M176" s="163"/>
      <c r="N176" s="163"/>
      <c r="O176" s="163"/>
    </row>
    <row r="177" spans="1:15" x14ac:dyDescent="0.2">
      <c r="A177" s="76" t="s">
        <v>667</v>
      </c>
      <c r="B177" s="139" t="s">
        <v>372</v>
      </c>
      <c r="C177" s="58" t="s">
        <v>668</v>
      </c>
      <c r="D177" s="59"/>
      <c r="E177" s="59"/>
      <c r="F177" s="59"/>
      <c r="G177" s="59"/>
      <c r="H177" s="156"/>
      <c r="I177" s="156"/>
      <c r="J177" s="156"/>
      <c r="K177" s="156"/>
      <c r="L177" s="168">
        <v>12733245.27</v>
      </c>
      <c r="M177" s="168">
        <v>107941.32</v>
      </c>
      <c r="N177" s="168">
        <v>306.81</v>
      </c>
      <c r="O177" s="168">
        <v>12625610.76</v>
      </c>
    </row>
    <row r="178" spans="1:15" x14ac:dyDescent="0.2">
      <c r="A178" s="76" t="s">
        <v>669</v>
      </c>
      <c r="B178" s="140" t="s">
        <v>372</v>
      </c>
      <c r="C178" s="141"/>
      <c r="D178" s="58" t="s">
        <v>670</v>
      </c>
      <c r="E178" s="59"/>
      <c r="F178" s="59"/>
      <c r="G178" s="59"/>
      <c r="H178" s="156"/>
      <c r="I178" s="156"/>
      <c r="J178" s="156"/>
      <c r="K178" s="156"/>
      <c r="L178" s="168">
        <v>3078690.58</v>
      </c>
      <c r="M178" s="168">
        <v>107941.32</v>
      </c>
      <c r="N178" s="168">
        <v>306.81</v>
      </c>
      <c r="O178" s="168">
        <v>2971056.07</v>
      </c>
    </row>
    <row r="179" spans="1:15" x14ac:dyDescent="0.2">
      <c r="A179" s="76" t="s">
        <v>671</v>
      </c>
      <c r="B179" s="140" t="s">
        <v>372</v>
      </c>
      <c r="C179" s="141"/>
      <c r="D179" s="141"/>
      <c r="E179" s="58" t="s">
        <v>672</v>
      </c>
      <c r="F179" s="59"/>
      <c r="G179" s="59"/>
      <c r="H179" s="156"/>
      <c r="I179" s="156"/>
      <c r="J179" s="156"/>
      <c r="K179" s="156"/>
      <c r="L179" s="168">
        <v>2794840.93</v>
      </c>
      <c r="M179" s="168">
        <v>85138</v>
      </c>
      <c r="N179" s="168">
        <v>0</v>
      </c>
      <c r="O179" s="168">
        <v>2709702.93</v>
      </c>
    </row>
    <row r="180" spans="1:15" x14ac:dyDescent="0.2">
      <c r="A180" s="76" t="s">
        <v>673</v>
      </c>
      <c r="B180" s="140" t="s">
        <v>372</v>
      </c>
      <c r="C180" s="141"/>
      <c r="D180" s="141"/>
      <c r="E180" s="141"/>
      <c r="F180" s="58" t="s">
        <v>672</v>
      </c>
      <c r="G180" s="59"/>
      <c r="H180" s="156"/>
      <c r="I180" s="156"/>
      <c r="J180" s="156"/>
      <c r="K180" s="156"/>
      <c r="L180" s="168">
        <v>2794840.93</v>
      </c>
      <c r="M180" s="168">
        <v>85138</v>
      </c>
      <c r="N180" s="168">
        <v>0</v>
      </c>
      <c r="O180" s="168">
        <v>2709702.93</v>
      </c>
    </row>
    <row r="181" spans="1:15" ht="19.2" x14ac:dyDescent="0.2">
      <c r="A181" s="78" t="s">
        <v>674</v>
      </c>
      <c r="B181" s="140" t="s">
        <v>372</v>
      </c>
      <c r="C181" s="141"/>
      <c r="D181" s="141"/>
      <c r="E181" s="141"/>
      <c r="F181" s="141"/>
      <c r="G181" s="65" t="s">
        <v>675</v>
      </c>
      <c r="H181" s="169"/>
      <c r="I181" s="169"/>
      <c r="J181" s="169"/>
      <c r="K181" s="169"/>
      <c r="L181" s="160">
        <v>1615224.25</v>
      </c>
      <c r="M181" s="160">
        <v>81113.72</v>
      </c>
      <c r="N181" s="160">
        <v>0</v>
      </c>
      <c r="O181" s="160">
        <v>1534110.53</v>
      </c>
    </row>
    <row r="182" spans="1:15" ht="19.2" x14ac:dyDescent="0.2">
      <c r="A182" s="78" t="s">
        <v>678</v>
      </c>
      <c r="B182" s="140" t="s">
        <v>372</v>
      </c>
      <c r="C182" s="141"/>
      <c r="D182" s="141"/>
      <c r="E182" s="141"/>
      <c r="F182" s="141"/>
      <c r="G182" s="65" t="s">
        <v>679</v>
      </c>
      <c r="H182" s="169"/>
      <c r="I182" s="169"/>
      <c r="J182" s="169"/>
      <c r="K182" s="169"/>
      <c r="L182" s="160">
        <v>411017.21</v>
      </c>
      <c r="M182" s="160">
        <v>2982.18</v>
      </c>
      <c r="N182" s="160">
        <v>0</v>
      </c>
      <c r="O182" s="160">
        <v>408035.03</v>
      </c>
    </row>
    <row r="183" spans="1:15" ht="19.2" x14ac:dyDescent="0.2">
      <c r="A183" s="78" t="s">
        <v>680</v>
      </c>
      <c r="B183" s="140" t="s">
        <v>372</v>
      </c>
      <c r="C183" s="141"/>
      <c r="D183" s="141"/>
      <c r="E183" s="141"/>
      <c r="F183" s="141"/>
      <c r="G183" s="65" t="s">
        <v>681</v>
      </c>
      <c r="H183" s="169"/>
      <c r="I183" s="169"/>
      <c r="J183" s="169"/>
      <c r="K183" s="169"/>
      <c r="L183" s="160">
        <v>45523.53</v>
      </c>
      <c r="M183" s="160">
        <v>1042.0999999999999</v>
      </c>
      <c r="N183" s="160">
        <v>0</v>
      </c>
      <c r="O183" s="160">
        <v>44481.43</v>
      </c>
    </row>
    <row r="184" spans="1:15" ht="19.2" x14ac:dyDescent="0.2">
      <c r="A184" s="78" t="s">
        <v>682</v>
      </c>
      <c r="B184" s="140" t="s">
        <v>372</v>
      </c>
      <c r="C184" s="141"/>
      <c r="D184" s="141"/>
      <c r="E184" s="141"/>
      <c r="F184" s="141"/>
      <c r="G184" s="65" t="s">
        <v>683</v>
      </c>
      <c r="H184" s="169"/>
      <c r="I184" s="169"/>
      <c r="J184" s="169"/>
      <c r="K184" s="169"/>
      <c r="L184" s="160">
        <v>363075.94</v>
      </c>
      <c r="M184" s="160">
        <v>0</v>
      </c>
      <c r="N184" s="160">
        <v>0</v>
      </c>
      <c r="O184" s="160">
        <v>363075.94</v>
      </c>
    </row>
    <row r="185" spans="1:15" ht="19.2" x14ac:dyDescent="0.2">
      <c r="A185" s="78" t="s">
        <v>684</v>
      </c>
      <c r="B185" s="140" t="s">
        <v>372</v>
      </c>
      <c r="C185" s="141"/>
      <c r="D185" s="141"/>
      <c r="E185" s="141"/>
      <c r="F185" s="141"/>
      <c r="G185" s="65" t="s">
        <v>685</v>
      </c>
      <c r="H185" s="169"/>
      <c r="I185" s="169"/>
      <c r="J185" s="169"/>
      <c r="K185" s="169"/>
      <c r="L185" s="160">
        <v>360000</v>
      </c>
      <c r="M185" s="160">
        <v>0</v>
      </c>
      <c r="N185" s="160">
        <v>0</v>
      </c>
      <c r="O185" s="160">
        <v>360000</v>
      </c>
    </row>
    <row r="186" spans="1:15" x14ac:dyDescent="0.2">
      <c r="A186" s="80" t="s">
        <v>372</v>
      </c>
      <c r="B186" s="140" t="s">
        <v>372</v>
      </c>
      <c r="C186" s="141"/>
      <c r="D186" s="141"/>
      <c r="E186" s="141"/>
      <c r="F186" s="141"/>
      <c r="G186" s="68" t="s">
        <v>372</v>
      </c>
      <c r="H186" s="164"/>
      <c r="I186" s="164"/>
      <c r="J186" s="164"/>
      <c r="K186" s="164"/>
      <c r="L186" s="163"/>
      <c r="M186" s="163"/>
      <c r="N186" s="163"/>
      <c r="O186" s="163"/>
    </row>
    <row r="187" spans="1:15" x14ac:dyDescent="0.2">
      <c r="A187" s="76" t="s">
        <v>686</v>
      </c>
      <c r="B187" s="140" t="s">
        <v>372</v>
      </c>
      <c r="C187" s="141"/>
      <c r="D187" s="141"/>
      <c r="E187" s="58" t="s">
        <v>687</v>
      </c>
      <c r="F187" s="59"/>
      <c r="G187" s="59"/>
      <c r="H187" s="156"/>
      <c r="I187" s="156"/>
      <c r="J187" s="156"/>
      <c r="K187" s="156"/>
      <c r="L187" s="168">
        <v>222486.86</v>
      </c>
      <c r="M187" s="168">
        <v>22803.32</v>
      </c>
      <c r="N187" s="168">
        <v>0</v>
      </c>
      <c r="O187" s="168">
        <v>199683.54</v>
      </c>
    </row>
    <row r="188" spans="1:15" x14ac:dyDescent="0.2">
      <c r="A188" s="76" t="s">
        <v>688</v>
      </c>
      <c r="B188" s="140" t="s">
        <v>372</v>
      </c>
      <c r="C188" s="141"/>
      <c r="D188" s="141"/>
      <c r="E188" s="141"/>
      <c r="F188" s="58" t="s">
        <v>687</v>
      </c>
      <c r="G188" s="59"/>
      <c r="H188" s="156"/>
      <c r="I188" s="156"/>
      <c r="J188" s="156"/>
      <c r="K188" s="156"/>
      <c r="L188" s="168">
        <v>222486.86</v>
      </c>
      <c r="M188" s="168">
        <v>22803.32</v>
      </c>
      <c r="N188" s="168">
        <v>0</v>
      </c>
      <c r="O188" s="168">
        <v>199683.54</v>
      </c>
    </row>
    <row r="189" spans="1:15" ht="19.2" x14ac:dyDescent="0.2">
      <c r="A189" s="78" t="s">
        <v>689</v>
      </c>
      <c r="B189" s="140" t="s">
        <v>372</v>
      </c>
      <c r="C189" s="141"/>
      <c r="D189" s="141"/>
      <c r="E189" s="141"/>
      <c r="F189" s="141"/>
      <c r="G189" s="65" t="s">
        <v>690</v>
      </c>
      <c r="H189" s="169"/>
      <c r="I189" s="169"/>
      <c r="J189" s="169"/>
      <c r="K189" s="169"/>
      <c r="L189" s="160">
        <v>222486.86</v>
      </c>
      <c r="M189" s="160">
        <v>22803.32</v>
      </c>
      <c r="N189" s="160">
        <v>0</v>
      </c>
      <c r="O189" s="160">
        <v>199683.54</v>
      </c>
    </row>
    <row r="190" spans="1:15" x14ac:dyDescent="0.2">
      <c r="A190" s="80" t="s">
        <v>372</v>
      </c>
      <c r="B190" s="140" t="s">
        <v>372</v>
      </c>
      <c r="C190" s="141"/>
      <c r="D190" s="141"/>
      <c r="E190" s="141"/>
      <c r="F190" s="141"/>
      <c r="G190" s="68" t="s">
        <v>372</v>
      </c>
      <c r="H190" s="164"/>
      <c r="I190" s="164"/>
      <c r="J190" s="164"/>
      <c r="K190" s="164"/>
      <c r="L190" s="163"/>
      <c r="M190" s="163"/>
      <c r="N190" s="163"/>
      <c r="O190" s="163"/>
    </row>
    <row r="191" spans="1:15" x14ac:dyDescent="0.2">
      <c r="A191" s="76" t="s">
        <v>691</v>
      </c>
      <c r="B191" s="140" t="s">
        <v>372</v>
      </c>
      <c r="C191" s="141"/>
      <c r="D191" s="141"/>
      <c r="E191" s="58" t="s">
        <v>692</v>
      </c>
      <c r="F191" s="59"/>
      <c r="G191" s="59"/>
      <c r="H191" s="156"/>
      <c r="I191" s="156"/>
      <c r="J191" s="156"/>
      <c r="K191" s="156"/>
      <c r="L191" s="168">
        <v>61362.79</v>
      </c>
      <c r="M191" s="168">
        <v>0</v>
      </c>
      <c r="N191" s="168">
        <v>306.81</v>
      </c>
      <c r="O191" s="168">
        <v>61669.599999999999</v>
      </c>
    </row>
    <row r="192" spans="1:15" x14ac:dyDescent="0.2">
      <c r="A192" s="76" t="s">
        <v>693</v>
      </c>
      <c r="B192" s="140" t="s">
        <v>372</v>
      </c>
      <c r="C192" s="141"/>
      <c r="D192" s="141"/>
      <c r="E192" s="141"/>
      <c r="F192" s="58" t="s">
        <v>692</v>
      </c>
      <c r="G192" s="59"/>
      <c r="H192" s="156"/>
      <c r="I192" s="156"/>
      <c r="J192" s="156"/>
      <c r="K192" s="156"/>
      <c r="L192" s="168">
        <v>61362.79</v>
      </c>
      <c r="M192" s="168">
        <v>0</v>
      </c>
      <c r="N192" s="168">
        <v>306.81</v>
      </c>
      <c r="O192" s="168">
        <v>61669.599999999999</v>
      </c>
    </row>
    <row r="193" spans="1:16" ht="19.2" x14ac:dyDescent="0.2">
      <c r="A193" s="78" t="s">
        <v>694</v>
      </c>
      <c r="B193" s="140" t="s">
        <v>372</v>
      </c>
      <c r="C193" s="141"/>
      <c r="D193" s="141"/>
      <c r="E193" s="141"/>
      <c r="F193" s="141"/>
      <c r="G193" s="65" t="s">
        <v>695</v>
      </c>
      <c r="H193" s="169"/>
      <c r="I193" s="169"/>
      <c r="J193" s="169"/>
      <c r="K193" s="169"/>
      <c r="L193" s="160">
        <v>61362.79</v>
      </c>
      <c r="M193" s="160">
        <v>0</v>
      </c>
      <c r="N193" s="160">
        <v>306.81</v>
      </c>
      <c r="O193" s="160">
        <v>61669.599999999999</v>
      </c>
    </row>
    <row r="194" spans="1:16" x14ac:dyDescent="0.2">
      <c r="A194" s="80" t="s">
        <v>372</v>
      </c>
      <c r="B194" s="140" t="s">
        <v>372</v>
      </c>
      <c r="C194" s="141"/>
      <c r="D194" s="141"/>
      <c r="E194" s="141"/>
      <c r="F194" s="141"/>
      <c r="G194" s="68" t="s">
        <v>372</v>
      </c>
      <c r="H194" s="164"/>
      <c r="I194" s="164"/>
      <c r="J194" s="164"/>
      <c r="K194" s="164"/>
      <c r="L194" s="163"/>
      <c r="M194" s="163"/>
      <c r="N194" s="163"/>
      <c r="O194" s="163"/>
    </row>
    <row r="195" spans="1:16" x14ac:dyDescent="0.2">
      <c r="A195" s="76" t="s">
        <v>696</v>
      </c>
      <c r="B195" s="140" t="s">
        <v>372</v>
      </c>
      <c r="C195" s="141"/>
      <c r="D195" s="58" t="s">
        <v>697</v>
      </c>
      <c r="E195" s="59"/>
      <c r="F195" s="59"/>
      <c r="G195" s="59"/>
      <c r="H195" s="156"/>
      <c r="I195" s="156"/>
      <c r="J195" s="156"/>
      <c r="K195" s="156"/>
      <c r="L195" s="168">
        <v>9654554.6899999995</v>
      </c>
      <c r="M195" s="168">
        <v>0</v>
      </c>
      <c r="N195" s="168">
        <v>0</v>
      </c>
      <c r="O195" s="168">
        <v>9654554.6899999995</v>
      </c>
    </row>
    <row r="196" spans="1:16" x14ac:dyDescent="0.2">
      <c r="A196" s="76" t="s">
        <v>698</v>
      </c>
      <c r="B196" s="140" t="s">
        <v>372</v>
      </c>
      <c r="C196" s="141"/>
      <c r="D196" s="141"/>
      <c r="E196" s="58" t="s">
        <v>697</v>
      </c>
      <c r="F196" s="59"/>
      <c r="G196" s="59"/>
      <c r="H196" s="156"/>
      <c r="I196" s="156"/>
      <c r="J196" s="156"/>
      <c r="K196" s="156"/>
      <c r="L196" s="168">
        <v>9654554.6899999995</v>
      </c>
      <c r="M196" s="168">
        <v>0</v>
      </c>
      <c r="N196" s="168">
        <v>0</v>
      </c>
      <c r="O196" s="168">
        <v>9654554.6899999995</v>
      </c>
    </row>
    <row r="197" spans="1:16" x14ac:dyDescent="0.2">
      <c r="A197" s="76" t="s">
        <v>699</v>
      </c>
      <c r="B197" s="140" t="s">
        <v>372</v>
      </c>
      <c r="C197" s="141"/>
      <c r="D197" s="141"/>
      <c r="E197" s="141"/>
      <c r="F197" s="58" t="s">
        <v>700</v>
      </c>
      <c r="G197" s="59"/>
      <c r="H197" s="156"/>
      <c r="I197" s="156"/>
      <c r="J197" s="156"/>
      <c r="K197" s="156"/>
      <c r="L197" s="168">
        <v>9654554.6899999995</v>
      </c>
      <c r="M197" s="168">
        <v>0</v>
      </c>
      <c r="N197" s="168">
        <v>0</v>
      </c>
      <c r="O197" s="168">
        <v>9654554.6899999995</v>
      </c>
    </row>
    <row r="198" spans="1:16" ht="19.2" x14ac:dyDescent="0.2">
      <c r="A198" s="78" t="s">
        <v>701</v>
      </c>
      <c r="B198" s="140" t="s">
        <v>372</v>
      </c>
      <c r="C198" s="141"/>
      <c r="D198" s="141"/>
      <c r="E198" s="141"/>
      <c r="F198" s="141"/>
      <c r="G198" s="65" t="s">
        <v>463</v>
      </c>
      <c r="H198" s="169"/>
      <c r="I198" s="169"/>
      <c r="J198" s="169"/>
      <c r="K198" s="169"/>
      <c r="L198" s="160">
        <v>29585</v>
      </c>
      <c r="M198" s="160">
        <v>0</v>
      </c>
      <c r="N198" s="160">
        <v>0</v>
      </c>
      <c r="O198" s="160">
        <v>29585</v>
      </c>
    </row>
    <row r="199" spans="1:16" ht="19.2" x14ac:dyDescent="0.2">
      <c r="A199" s="78" t="s">
        <v>702</v>
      </c>
      <c r="B199" s="140" t="s">
        <v>372</v>
      </c>
      <c r="C199" s="141"/>
      <c r="D199" s="141"/>
      <c r="E199" s="141"/>
      <c r="F199" s="141"/>
      <c r="G199" s="65" t="s">
        <v>588</v>
      </c>
      <c r="H199" s="169"/>
      <c r="I199" s="169"/>
      <c r="J199" s="169"/>
      <c r="K199" s="169"/>
      <c r="L199" s="160">
        <v>1267564.69</v>
      </c>
      <c r="M199" s="160">
        <v>0</v>
      </c>
      <c r="N199" s="160">
        <v>0</v>
      </c>
      <c r="O199" s="160">
        <v>1267564.69</v>
      </c>
    </row>
    <row r="200" spans="1:16" ht="19.2" x14ac:dyDescent="0.2">
      <c r="A200" s="78" t="s">
        <v>703</v>
      </c>
      <c r="B200" s="140" t="s">
        <v>372</v>
      </c>
      <c r="C200" s="141"/>
      <c r="D200" s="141"/>
      <c r="E200" s="141"/>
      <c r="F200" s="141"/>
      <c r="G200" s="65" t="s">
        <v>590</v>
      </c>
      <c r="H200" s="169"/>
      <c r="I200" s="169"/>
      <c r="J200" s="169"/>
      <c r="K200" s="169"/>
      <c r="L200" s="160">
        <v>35000</v>
      </c>
      <c r="M200" s="160">
        <v>0</v>
      </c>
      <c r="N200" s="160">
        <v>0</v>
      </c>
      <c r="O200" s="160">
        <v>35000</v>
      </c>
    </row>
    <row r="201" spans="1:16" ht="19.2" x14ac:dyDescent="0.2">
      <c r="A201" s="78" t="s">
        <v>704</v>
      </c>
      <c r="B201" s="140" t="s">
        <v>372</v>
      </c>
      <c r="C201" s="141"/>
      <c r="D201" s="141"/>
      <c r="E201" s="141"/>
      <c r="F201" s="141"/>
      <c r="G201" s="65" t="s">
        <v>592</v>
      </c>
      <c r="H201" s="169"/>
      <c r="I201" s="169"/>
      <c r="J201" s="169"/>
      <c r="K201" s="169"/>
      <c r="L201" s="160">
        <v>150000</v>
      </c>
      <c r="M201" s="160">
        <v>0</v>
      </c>
      <c r="N201" s="160">
        <v>0</v>
      </c>
      <c r="O201" s="160">
        <v>150000</v>
      </c>
    </row>
    <row r="202" spans="1:16" ht="19.2" x14ac:dyDescent="0.2">
      <c r="A202" s="78" t="s">
        <v>705</v>
      </c>
      <c r="B202" s="140" t="s">
        <v>372</v>
      </c>
      <c r="C202" s="141"/>
      <c r="D202" s="141"/>
      <c r="E202" s="141"/>
      <c r="F202" s="141"/>
      <c r="G202" s="65" t="s">
        <v>594</v>
      </c>
      <c r="H202" s="169"/>
      <c r="I202" s="169"/>
      <c r="J202" s="169"/>
      <c r="K202" s="169"/>
      <c r="L202" s="160">
        <v>8172405</v>
      </c>
      <c r="M202" s="160">
        <v>0</v>
      </c>
      <c r="N202" s="160">
        <v>0</v>
      </c>
      <c r="O202" s="160">
        <v>8172405</v>
      </c>
    </row>
    <row r="203" spans="1:16" x14ac:dyDescent="0.2">
      <c r="A203" s="76" t="s">
        <v>372</v>
      </c>
      <c r="B203" s="140" t="s">
        <v>372</v>
      </c>
      <c r="C203" s="141"/>
      <c r="D203" s="58" t="s">
        <v>372</v>
      </c>
      <c r="E203" s="59"/>
      <c r="F203" s="59"/>
      <c r="G203" s="59"/>
      <c r="H203" s="156"/>
      <c r="I203" s="156"/>
      <c r="J203" s="156"/>
      <c r="K203" s="156"/>
      <c r="L203" s="166"/>
      <c r="M203" s="166"/>
      <c r="N203" s="166"/>
      <c r="O203" s="166"/>
    </row>
    <row r="204" spans="1:16" x14ac:dyDescent="0.2">
      <c r="A204" s="76" t="s">
        <v>706</v>
      </c>
      <c r="B204" s="58" t="s">
        <v>707</v>
      </c>
      <c r="C204" s="59"/>
      <c r="D204" s="59"/>
      <c r="E204" s="59"/>
      <c r="F204" s="59"/>
      <c r="G204" s="59"/>
      <c r="H204" s="156"/>
      <c r="I204" s="156"/>
      <c r="J204" s="156"/>
      <c r="K204" s="156"/>
      <c r="L204" s="168">
        <v>6960958.0300000003</v>
      </c>
      <c r="M204" s="168">
        <v>3609586.17</v>
      </c>
      <c r="N204" s="168">
        <v>616019.36</v>
      </c>
      <c r="O204" s="168">
        <v>9954524.8399999999</v>
      </c>
      <c r="P204" s="168">
        <f>M204-N204</f>
        <v>2993566.81</v>
      </c>
    </row>
    <row r="205" spans="1:16" x14ac:dyDescent="0.2">
      <c r="A205" s="76" t="s">
        <v>708</v>
      </c>
      <c r="B205" s="139" t="s">
        <v>372</v>
      </c>
      <c r="C205" s="58" t="s">
        <v>709</v>
      </c>
      <c r="D205" s="59"/>
      <c r="E205" s="59"/>
      <c r="F205" s="59"/>
      <c r="G205" s="59"/>
      <c r="H205" s="156"/>
      <c r="I205" s="156"/>
      <c r="J205" s="156"/>
      <c r="K205" s="156"/>
      <c r="L205" s="168">
        <v>4598115.42</v>
      </c>
      <c r="M205" s="168">
        <v>1236163.72</v>
      </c>
      <c r="N205" s="168">
        <v>616019.36</v>
      </c>
      <c r="O205" s="168">
        <v>5218259.78</v>
      </c>
      <c r="P205" s="168">
        <f t="shared" ref="P205:P268" si="0">M205-N205</f>
        <v>620144.36</v>
      </c>
    </row>
    <row r="206" spans="1:16" x14ac:dyDescent="0.2">
      <c r="A206" s="76" t="s">
        <v>710</v>
      </c>
      <c r="B206" s="140" t="s">
        <v>372</v>
      </c>
      <c r="C206" s="141"/>
      <c r="D206" s="58" t="s">
        <v>711</v>
      </c>
      <c r="E206" s="59"/>
      <c r="F206" s="59"/>
      <c r="G206" s="59"/>
      <c r="H206" s="156"/>
      <c r="I206" s="156"/>
      <c r="J206" s="156"/>
      <c r="K206" s="156"/>
      <c r="L206" s="168">
        <v>3498926.9</v>
      </c>
      <c r="M206" s="168">
        <v>1077724.25</v>
      </c>
      <c r="N206" s="168">
        <v>616019.36</v>
      </c>
      <c r="O206" s="168">
        <v>3960631.79</v>
      </c>
      <c r="P206" s="168">
        <f t="shared" si="0"/>
        <v>461704.89</v>
      </c>
    </row>
    <row r="207" spans="1:16" x14ac:dyDescent="0.2">
      <c r="A207" s="76" t="s">
        <v>712</v>
      </c>
      <c r="B207" s="140" t="s">
        <v>372</v>
      </c>
      <c r="C207" s="141"/>
      <c r="D207" s="141"/>
      <c r="E207" s="58" t="s">
        <v>713</v>
      </c>
      <c r="F207" s="59"/>
      <c r="G207" s="59"/>
      <c r="H207" s="156"/>
      <c r="I207" s="156"/>
      <c r="J207" s="156"/>
      <c r="K207" s="156"/>
      <c r="L207" s="168">
        <v>72069.210000000006</v>
      </c>
      <c r="M207" s="168">
        <v>18213.009999999998</v>
      </c>
      <c r="N207" s="168">
        <v>10297.86</v>
      </c>
      <c r="O207" s="168">
        <v>79984.36</v>
      </c>
      <c r="P207" s="168">
        <f t="shared" si="0"/>
        <v>7915.1499999999978</v>
      </c>
    </row>
    <row r="208" spans="1:16" x14ac:dyDescent="0.2">
      <c r="A208" s="76" t="s">
        <v>714</v>
      </c>
      <c r="B208" s="140" t="s">
        <v>372</v>
      </c>
      <c r="C208" s="141"/>
      <c r="D208" s="141"/>
      <c r="E208" s="141"/>
      <c r="F208" s="58" t="s">
        <v>715</v>
      </c>
      <c r="G208" s="59"/>
      <c r="H208" s="156"/>
      <c r="I208" s="156"/>
      <c r="J208" s="156"/>
      <c r="K208" s="156"/>
      <c r="L208" s="168">
        <v>25734.93</v>
      </c>
      <c r="M208" s="168">
        <v>0</v>
      </c>
      <c r="N208" s="168">
        <v>0</v>
      </c>
      <c r="O208" s="168">
        <v>25734.93</v>
      </c>
      <c r="P208" s="168">
        <f t="shared" si="0"/>
        <v>0</v>
      </c>
    </row>
    <row r="209" spans="1:16" ht="19.2" x14ac:dyDescent="0.2">
      <c r="A209" s="78" t="s">
        <v>716</v>
      </c>
      <c r="B209" s="140" t="s">
        <v>372</v>
      </c>
      <c r="C209" s="141"/>
      <c r="D209" s="141"/>
      <c r="E209" s="141"/>
      <c r="F209" s="141"/>
      <c r="G209" s="65" t="s">
        <v>717</v>
      </c>
      <c r="H209" s="169"/>
      <c r="I209" s="169"/>
      <c r="J209" s="169"/>
      <c r="K209" s="169"/>
      <c r="L209" s="160">
        <v>16981.66</v>
      </c>
      <c r="M209" s="160">
        <v>0</v>
      </c>
      <c r="N209" s="160">
        <v>0</v>
      </c>
      <c r="O209" s="160">
        <v>16981.66</v>
      </c>
      <c r="P209" s="160">
        <f t="shared" si="0"/>
        <v>0</v>
      </c>
    </row>
    <row r="210" spans="1:16" ht="19.2" x14ac:dyDescent="0.2">
      <c r="A210" s="78" t="s">
        <v>718</v>
      </c>
      <c r="B210" s="140" t="s">
        <v>372</v>
      </c>
      <c r="C210" s="141"/>
      <c r="D210" s="141"/>
      <c r="E210" s="141"/>
      <c r="F210" s="141"/>
      <c r="G210" s="65" t="s">
        <v>719</v>
      </c>
      <c r="H210" s="169"/>
      <c r="I210" s="169"/>
      <c r="J210" s="169"/>
      <c r="K210" s="169"/>
      <c r="L210" s="160">
        <v>277.14999999999998</v>
      </c>
      <c r="M210" s="160">
        <v>0</v>
      </c>
      <c r="N210" s="160">
        <v>0</v>
      </c>
      <c r="O210" s="160">
        <v>277.14999999999998</v>
      </c>
      <c r="P210" s="160">
        <f t="shared" si="0"/>
        <v>0</v>
      </c>
    </row>
    <row r="211" spans="1:16" ht="19.2" x14ac:dyDescent="0.2">
      <c r="A211" s="78" t="s">
        <v>720</v>
      </c>
      <c r="B211" s="140" t="s">
        <v>372</v>
      </c>
      <c r="C211" s="141"/>
      <c r="D211" s="141"/>
      <c r="E211" s="141"/>
      <c r="F211" s="141"/>
      <c r="G211" s="65" t="s">
        <v>721</v>
      </c>
      <c r="H211" s="169"/>
      <c r="I211" s="169"/>
      <c r="J211" s="169"/>
      <c r="K211" s="169"/>
      <c r="L211" s="160">
        <v>1488.41</v>
      </c>
      <c r="M211" s="160">
        <v>0</v>
      </c>
      <c r="N211" s="160">
        <v>0</v>
      </c>
      <c r="O211" s="160">
        <v>1488.41</v>
      </c>
      <c r="P211" s="160">
        <f t="shared" si="0"/>
        <v>0</v>
      </c>
    </row>
    <row r="212" spans="1:16" ht="19.2" x14ac:dyDescent="0.2">
      <c r="A212" s="78" t="s">
        <v>722</v>
      </c>
      <c r="B212" s="140" t="s">
        <v>372</v>
      </c>
      <c r="C212" s="141"/>
      <c r="D212" s="141"/>
      <c r="E212" s="141"/>
      <c r="F212" s="141"/>
      <c r="G212" s="65" t="s">
        <v>723</v>
      </c>
      <c r="H212" s="169"/>
      <c r="I212" s="169"/>
      <c r="J212" s="169"/>
      <c r="K212" s="169"/>
      <c r="L212" s="160">
        <v>4890.7</v>
      </c>
      <c r="M212" s="160">
        <v>0</v>
      </c>
      <c r="N212" s="160">
        <v>0</v>
      </c>
      <c r="O212" s="160">
        <v>4890.7</v>
      </c>
      <c r="P212" s="160">
        <f t="shared" si="0"/>
        <v>0</v>
      </c>
    </row>
    <row r="213" spans="1:16" ht="19.2" x14ac:dyDescent="0.2">
      <c r="A213" s="78" t="s">
        <v>724</v>
      </c>
      <c r="B213" s="140" t="s">
        <v>372</v>
      </c>
      <c r="C213" s="141"/>
      <c r="D213" s="141"/>
      <c r="E213" s="141"/>
      <c r="F213" s="141"/>
      <c r="G213" s="65" t="s">
        <v>725</v>
      </c>
      <c r="H213" s="169"/>
      <c r="I213" s="169"/>
      <c r="J213" s="169"/>
      <c r="K213" s="169"/>
      <c r="L213" s="160">
        <v>1477.6</v>
      </c>
      <c r="M213" s="160">
        <v>0</v>
      </c>
      <c r="N213" s="160">
        <v>0</v>
      </c>
      <c r="O213" s="160">
        <v>1477.6</v>
      </c>
      <c r="P213" s="160">
        <f t="shared" si="0"/>
        <v>0</v>
      </c>
    </row>
    <row r="214" spans="1:16" ht="19.2" x14ac:dyDescent="0.2">
      <c r="A214" s="78" t="s">
        <v>726</v>
      </c>
      <c r="B214" s="140" t="s">
        <v>372</v>
      </c>
      <c r="C214" s="141"/>
      <c r="D214" s="141"/>
      <c r="E214" s="141"/>
      <c r="F214" s="141"/>
      <c r="G214" s="65" t="s">
        <v>727</v>
      </c>
      <c r="H214" s="169"/>
      <c r="I214" s="169"/>
      <c r="J214" s="169"/>
      <c r="K214" s="169"/>
      <c r="L214" s="160">
        <v>184.7</v>
      </c>
      <c r="M214" s="160">
        <v>0</v>
      </c>
      <c r="N214" s="160">
        <v>0</v>
      </c>
      <c r="O214" s="160">
        <v>184.7</v>
      </c>
      <c r="P214" s="160">
        <f t="shared" si="0"/>
        <v>0</v>
      </c>
    </row>
    <row r="215" spans="1:16" ht="19.2" x14ac:dyDescent="0.2">
      <c r="A215" s="78" t="s">
        <v>728</v>
      </c>
      <c r="B215" s="140" t="s">
        <v>372</v>
      </c>
      <c r="C215" s="141"/>
      <c r="D215" s="141"/>
      <c r="E215" s="141"/>
      <c r="F215" s="141"/>
      <c r="G215" s="65" t="s">
        <v>729</v>
      </c>
      <c r="H215" s="169"/>
      <c r="I215" s="169"/>
      <c r="J215" s="169"/>
      <c r="K215" s="169"/>
      <c r="L215" s="160">
        <v>6.4</v>
      </c>
      <c r="M215" s="160">
        <v>0</v>
      </c>
      <c r="N215" s="160">
        <v>0</v>
      </c>
      <c r="O215" s="160">
        <v>6.4</v>
      </c>
      <c r="P215" s="160">
        <f t="shared" si="0"/>
        <v>0</v>
      </c>
    </row>
    <row r="216" spans="1:16" ht="19.2" x14ac:dyDescent="0.2">
      <c r="A216" s="78" t="s">
        <v>730</v>
      </c>
      <c r="B216" s="140" t="s">
        <v>372</v>
      </c>
      <c r="C216" s="141"/>
      <c r="D216" s="141"/>
      <c r="E216" s="141"/>
      <c r="F216" s="141"/>
      <c r="G216" s="65" t="s">
        <v>731</v>
      </c>
      <c r="H216" s="169"/>
      <c r="I216" s="169"/>
      <c r="J216" s="169"/>
      <c r="K216" s="169"/>
      <c r="L216" s="160">
        <v>428.31</v>
      </c>
      <c r="M216" s="160">
        <v>0</v>
      </c>
      <c r="N216" s="160">
        <v>0</v>
      </c>
      <c r="O216" s="160">
        <v>428.31</v>
      </c>
      <c r="P216" s="160">
        <f t="shared" si="0"/>
        <v>0</v>
      </c>
    </row>
    <row r="217" spans="1:16" x14ac:dyDescent="0.2">
      <c r="A217" s="80" t="s">
        <v>372</v>
      </c>
      <c r="B217" s="140" t="s">
        <v>372</v>
      </c>
      <c r="C217" s="141"/>
      <c r="D217" s="141"/>
      <c r="E217" s="141"/>
      <c r="F217" s="141"/>
      <c r="G217" s="68" t="s">
        <v>372</v>
      </c>
      <c r="H217" s="164"/>
      <c r="I217" s="164"/>
      <c r="J217" s="164"/>
      <c r="K217" s="164"/>
      <c r="L217" s="163"/>
      <c r="M217" s="163"/>
      <c r="N217" s="163"/>
      <c r="O217" s="163"/>
      <c r="P217" s="167">
        <f t="shared" si="0"/>
        <v>0</v>
      </c>
    </row>
    <row r="218" spans="1:16" x14ac:dyDescent="0.2">
      <c r="A218" s="76" t="s">
        <v>732</v>
      </c>
      <c r="B218" s="140" t="s">
        <v>372</v>
      </c>
      <c r="C218" s="141"/>
      <c r="D218" s="141"/>
      <c r="E218" s="141"/>
      <c r="F218" s="58" t="s">
        <v>733</v>
      </c>
      <c r="G218" s="59"/>
      <c r="H218" s="156"/>
      <c r="I218" s="156"/>
      <c r="J218" s="156"/>
      <c r="K218" s="156"/>
      <c r="L218" s="168">
        <v>46334.28</v>
      </c>
      <c r="M218" s="168">
        <v>18213.009999999998</v>
      </c>
      <c r="N218" s="168">
        <v>10297.86</v>
      </c>
      <c r="O218" s="168">
        <v>54249.43</v>
      </c>
      <c r="P218" s="168">
        <f t="shared" si="0"/>
        <v>7915.1499999999978</v>
      </c>
    </row>
    <row r="219" spans="1:16" ht="19.2" x14ac:dyDescent="0.2">
      <c r="A219" s="78" t="s">
        <v>734</v>
      </c>
      <c r="B219" s="140" t="s">
        <v>372</v>
      </c>
      <c r="C219" s="141"/>
      <c r="D219" s="141"/>
      <c r="E219" s="141"/>
      <c r="F219" s="141"/>
      <c r="G219" s="65" t="s">
        <v>717</v>
      </c>
      <c r="H219" s="169"/>
      <c r="I219" s="169"/>
      <c r="J219" s="169"/>
      <c r="K219" s="169"/>
      <c r="L219" s="160">
        <v>27500.2</v>
      </c>
      <c r="M219" s="160">
        <v>5081.18</v>
      </c>
      <c r="N219" s="160">
        <v>0</v>
      </c>
      <c r="O219" s="160">
        <v>32581.38</v>
      </c>
      <c r="P219" s="160">
        <f t="shared" si="0"/>
        <v>5081.18</v>
      </c>
    </row>
    <row r="220" spans="1:16" ht="19.2" x14ac:dyDescent="0.2">
      <c r="A220" s="78" t="s">
        <v>735</v>
      </c>
      <c r="B220" s="140" t="s">
        <v>372</v>
      </c>
      <c r="C220" s="141"/>
      <c r="D220" s="141"/>
      <c r="E220" s="141"/>
      <c r="F220" s="141"/>
      <c r="G220" s="65" t="s">
        <v>719</v>
      </c>
      <c r="H220" s="169"/>
      <c r="I220" s="169"/>
      <c r="J220" s="169"/>
      <c r="K220" s="169"/>
      <c r="L220" s="160">
        <v>6503.91</v>
      </c>
      <c r="M220" s="160">
        <v>7226.56</v>
      </c>
      <c r="N220" s="160">
        <v>6503.91</v>
      </c>
      <c r="O220" s="160">
        <v>7226.56</v>
      </c>
      <c r="P220" s="160">
        <f t="shared" si="0"/>
        <v>722.65000000000055</v>
      </c>
    </row>
    <row r="221" spans="1:16" ht="19.2" x14ac:dyDescent="0.2">
      <c r="A221" s="78" t="s">
        <v>736</v>
      </c>
      <c r="B221" s="140" t="s">
        <v>372</v>
      </c>
      <c r="C221" s="141"/>
      <c r="D221" s="141"/>
      <c r="E221" s="141"/>
      <c r="F221" s="141"/>
      <c r="G221" s="65" t="s">
        <v>721</v>
      </c>
      <c r="H221" s="169"/>
      <c r="I221" s="169"/>
      <c r="J221" s="169"/>
      <c r="K221" s="169"/>
      <c r="L221" s="160">
        <v>3793.95</v>
      </c>
      <c r="M221" s="160">
        <v>4335.9399999999996</v>
      </c>
      <c r="N221" s="160">
        <v>3793.95</v>
      </c>
      <c r="O221" s="160">
        <v>4335.9399999999996</v>
      </c>
      <c r="P221" s="160">
        <f t="shared" si="0"/>
        <v>541.98999999999978</v>
      </c>
    </row>
    <row r="222" spans="1:16" ht="19.2" x14ac:dyDescent="0.2">
      <c r="A222" s="78" t="s">
        <v>737</v>
      </c>
      <c r="B222" s="140" t="s">
        <v>372</v>
      </c>
      <c r="C222" s="141"/>
      <c r="D222" s="141"/>
      <c r="E222" s="141"/>
      <c r="F222" s="141"/>
      <c r="G222" s="65" t="s">
        <v>723</v>
      </c>
      <c r="H222" s="169"/>
      <c r="I222" s="169"/>
      <c r="J222" s="169"/>
      <c r="K222" s="169"/>
      <c r="L222" s="160">
        <v>5500.06</v>
      </c>
      <c r="M222" s="160">
        <v>1016.24</v>
      </c>
      <c r="N222" s="160">
        <v>0</v>
      </c>
      <c r="O222" s="160">
        <v>6516.3</v>
      </c>
      <c r="P222" s="160">
        <f t="shared" si="0"/>
        <v>1016.24</v>
      </c>
    </row>
    <row r="223" spans="1:16" ht="19.2" x14ac:dyDescent="0.2">
      <c r="A223" s="78" t="s">
        <v>738</v>
      </c>
      <c r="B223" s="140" t="s">
        <v>372</v>
      </c>
      <c r="C223" s="141"/>
      <c r="D223" s="141"/>
      <c r="E223" s="141"/>
      <c r="F223" s="141"/>
      <c r="G223" s="65" t="s">
        <v>725</v>
      </c>
      <c r="H223" s="169"/>
      <c r="I223" s="169"/>
      <c r="J223" s="169"/>
      <c r="K223" s="169"/>
      <c r="L223" s="160">
        <v>2200.0100000000002</v>
      </c>
      <c r="M223" s="160">
        <v>406.49</v>
      </c>
      <c r="N223" s="160">
        <v>0</v>
      </c>
      <c r="O223" s="160">
        <v>2606.5</v>
      </c>
      <c r="P223" s="160">
        <f t="shared" si="0"/>
        <v>406.49</v>
      </c>
    </row>
    <row r="224" spans="1:16" ht="19.2" x14ac:dyDescent="0.2">
      <c r="A224" s="78" t="s">
        <v>739</v>
      </c>
      <c r="B224" s="140" t="s">
        <v>372</v>
      </c>
      <c r="C224" s="141"/>
      <c r="D224" s="141"/>
      <c r="E224" s="141"/>
      <c r="F224" s="141"/>
      <c r="G224" s="65" t="s">
        <v>729</v>
      </c>
      <c r="H224" s="169"/>
      <c r="I224" s="169"/>
      <c r="J224" s="169"/>
      <c r="K224" s="169"/>
      <c r="L224" s="160">
        <v>9.39</v>
      </c>
      <c r="M224" s="160">
        <v>1.71</v>
      </c>
      <c r="N224" s="160">
        <v>0</v>
      </c>
      <c r="O224" s="160">
        <v>11.1</v>
      </c>
      <c r="P224" s="160">
        <f t="shared" si="0"/>
        <v>1.71</v>
      </c>
    </row>
    <row r="225" spans="1:16" ht="19.2" x14ac:dyDescent="0.2">
      <c r="A225" s="78" t="s">
        <v>740</v>
      </c>
      <c r="B225" s="140" t="s">
        <v>372</v>
      </c>
      <c r="C225" s="141"/>
      <c r="D225" s="141"/>
      <c r="E225" s="141"/>
      <c r="F225" s="141"/>
      <c r="G225" s="65" t="s">
        <v>731</v>
      </c>
      <c r="H225" s="169"/>
      <c r="I225" s="169"/>
      <c r="J225" s="169"/>
      <c r="K225" s="169"/>
      <c r="L225" s="160">
        <v>826.76</v>
      </c>
      <c r="M225" s="160">
        <v>144.88999999999999</v>
      </c>
      <c r="N225" s="160">
        <v>0</v>
      </c>
      <c r="O225" s="160">
        <v>971.65</v>
      </c>
      <c r="P225" s="160">
        <f t="shared" si="0"/>
        <v>144.88999999999999</v>
      </c>
    </row>
    <row r="226" spans="1:16" x14ac:dyDescent="0.2">
      <c r="A226" s="80" t="s">
        <v>372</v>
      </c>
      <c r="B226" s="140" t="s">
        <v>372</v>
      </c>
      <c r="C226" s="141"/>
      <c r="D226" s="141"/>
      <c r="E226" s="141"/>
      <c r="F226" s="141"/>
      <c r="G226" s="68" t="s">
        <v>372</v>
      </c>
      <c r="H226" s="164"/>
      <c r="I226" s="164"/>
      <c r="J226" s="164"/>
      <c r="K226" s="164"/>
      <c r="L226" s="163"/>
      <c r="M226" s="163"/>
      <c r="N226" s="163"/>
      <c r="O226" s="163"/>
      <c r="P226" s="167">
        <f t="shared" si="0"/>
        <v>0</v>
      </c>
    </row>
    <row r="227" spans="1:16" x14ac:dyDescent="0.2">
      <c r="A227" s="76" t="s">
        <v>741</v>
      </c>
      <c r="B227" s="140" t="s">
        <v>372</v>
      </c>
      <c r="C227" s="141"/>
      <c r="D227" s="141"/>
      <c r="E227" s="58" t="s">
        <v>742</v>
      </c>
      <c r="F227" s="59"/>
      <c r="G227" s="59"/>
      <c r="H227" s="156"/>
      <c r="I227" s="156"/>
      <c r="J227" s="156"/>
      <c r="K227" s="156"/>
      <c r="L227" s="168">
        <v>3052814.47</v>
      </c>
      <c r="M227" s="168">
        <v>1000043.84</v>
      </c>
      <c r="N227" s="168">
        <v>605571.77</v>
      </c>
      <c r="O227" s="168">
        <v>3447286.54</v>
      </c>
      <c r="P227" s="168">
        <f t="shared" si="0"/>
        <v>394472.06999999995</v>
      </c>
    </row>
    <row r="228" spans="1:16" x14ac:dyDescent="0.2">
      <c r="A228" s="76" t="s">
        <v>743</v>
      </c>
      <c r="B228" s="140" t="s">
        <v>372</v>
      </c>
      <c r="C228" s="141"/>
      <c r="D228" s="141"/>
      <c r="E228" s="141"/>
      <c r="F228" s="58" t="s">
        <v>715</v>
      </c>
      <c r="G228" s="59"/>
      <c r="H228" s="156"/>
      <c r="I228" s="156"/>
      <c r="J228" s="156"/>
      <c r="K228" s="156"/>
      <c r="L228" s="168">
        <v>658275.22</v>
      </c>
      <c r="M228" s="168">
        <v>168199.35</v>
      </c>
      <c r="N228" s="168">
        <v>102776.81</v>
      </c>
      <c r="O228" s="168">
        <v>723697.76</v>
      </c>
      <c r="P228" s="168">
        <f t="shared" si="0"/>
        <v>65422.540000000008</v>
      </c>
    </row>
    <row r="229" spans="1:16" ht="19.2" x14ac:dyDescent="0.2">
      <c r="A229" s="78" t="s">
        <v>744</v>
      </c>
      <c r="B229" s="140" t="s">
        <v>372</v>
      </c>
      <c r="C229" s="141"/>
      <c r="D229" s="141"/>
      <c r="E229" s="141"/>
      <c r="F229" s="141"/>
      <c r="G229" s="65" t="s">
        <v>717</v>
      </c>
      <c r="H229" s="169"/>
      <c r="I229" s="169"/>
      <c r="J229" s="169"/>
      <c r="K229" s="169"/>
      <c r="L229" s="160">
        <v>375375.47</v>
      </c>
      <c r="M229" s="160">
        <v>33544.089999999997</v>
      </c>
      <c r="N229" s="160">
        <v>0</v>
      </c>
      <c r="O229" s="160">
        <v>408919.56</v>
      </c>
      <c r="P229" s="160">
        <f t="shared" si="0"/>
        <v>33544.089999999997</v>
      </c>
    </row>
    <row r="230" spans="1:16" ht="19.2" x14ac:dyDescent="0.2">
      <c r="A230" s="78" t="s">
        <v>745</v>
      </c>
      <c r="B230" s="140" t="s">
        <v>372</v>
      </c>
      <c r="C230" s="141"/>
      <c r="D230" s="141"/>
      <c r="E230" s="141"/>
      <c r="F230" s="141"/>
      <c r="G230" s="65" t="s">
        <v>719</v>
      </c>
      <c r="H230" s="169"/>
      <c r="I230" s="169"/>
      <c r="J230" s="169"/>
      <c r="K230" s="169"/>
      <c r="L230" s="160">
        <v>3790.49</v>
      </c>
      <c r="M230" s="160">
        <v>80599.16</v>
      </c>
      <c r="N230" s="160">
        <v>75652.97</v>
      </c>
      <c r="O230" s="160">
        <v>8736.68</v>
      </c>
      <c r="P230" s="160">
        <f t="shared" si="0"/>
        <v>4946.1900000000023</v>
      </c>
    </row>
    <row r="231" spans="1:16" ht="19.2" x14ac:dyDescent="0.2">
      <c r="A231" s="78" t="s">
        <v>746</v>
      </c>
      <c r="B231" s="140" t="s">
        <v>372</v>
      </c>
      <c r="C231" s="141"/>
      <c r="D231" s="141"/>
      <c r="E231" s="141"/>
      <c r="F231" s="141"/>
      <c r="G231" s="65" t="s">
        <v>721</v>
      </c>
      <c r="H231" s="169"/>
      <c r="I231" s="169"/>
      <c r="J231" s="169"/>
      <c r="K231" s="169"/>
      <c r="L231" s="160">
        <v>29349.75</v>
      </c>
      <c r="M231" s="160">
        <v>29570.61</v>
      </c>
      <c r="N231" s="160">
        <v>25429.69</v>
      </c>
      <c r="O231" s="160">
        <v>33490.67</v>
      </c>
      <c r="P231" s="160">
        <f t="shared" si="0"/>
        <v>4140.9200000000019</v>
      </c>
    </row>
    <row r="232" spans="1:16" ht="19.2" x14ac:dyDescent="0.2">
      <c r="A232" s="78" t="s">
        <v>747</v>
      </c>
      <c r="B232" s="140" t="s">
        <v>372</v>
      </c>
      <c r="C232" s="141"/>
      <c r="D232" s="141"/>
      <c r="E232" s="141"/>
      <c r="F232" s="141"/>
      <c r="G232" s="65" t="s">
        <v>748</v>
      </c>
      <c r="H232" s="169"/>
      <c r="I232" s="169"/>
      <c r="J232" s="169"/>
      <c r="K232" s="169"/>
      <c r="L232" s="160">
        <v>2926.97</v>
      </c>
      <c r="M232" s="160">
        <v>0</v>
      </c>
      <c r="N232" s="160">
        <v>0</v>
      </c>
      <c r="O232" s="160">
        <v>2926.97</v>
      </c>
      <c r="P232" s="160">
        <f t="shared" si="0"/>
        <v>0</v>
      </c>
    </row>
    <row r="233" spans="1:16" ht="19.2" x14ac:dyDescent="0.2">
      <c r="A233" s="78" t="s">
        <v>749</v>
      </c>
      <c r="B233" s="140" t="s">
        <v>372</v>
      </c>
      <c r="C233" s="141"/>
      <c r="D233" s="141"/>
      <c r="E233" s="141"/>
      <c r="F233" s="141"/>
      <c r="G233" s="65" t="s">
        <v>723</v>
      </c>
      <c r="H233" s="169"/>
      <c r="I233" s="169"/>
      <c r="J233" s="169"/>
      <c r="K233" s="169"/>
      <c r="L233" s="160">
        <v>109607.64</v>
      </c>
      <c r="M233" s="160">
        <v>9791.24</v>
      </c>
      <c r="N233" s="160">
        <v>0</v>
      </c>
      <c r="O233" s="160">
        <v>119398.88</v>
      </c>
      <c r="P233" s="160">
        <f t="shared" si="0"/>
        <v>9791.24</v>
      </c>
    </row>
    <row r="234" spans="1:16" ht="19.2" x14ac:dyDescent="0.2">
      <c r="A234" s="78" t="s">
        <v>750</v>
      </c>
      <c r="B234" s="140" t="s">
        <v>372</v>
      </c>
      <c r="C234" s="141"/>
      <c r="D234" s="141"/>
      <c r="E234" s="141"/>
      <c r="F234" s="141"/>
      <c r="G234" s="65" t="s">
        <v>725</v>
      </c>
      <c r="H234" s="169"/>
      <c r="I234" s="169"/>
      <c r="J234" s="169"/>
      <c r="K234" s="169"/>
      <c r="L234" s="160">
        <v>35646.339999999997</v>
      </c>
      <c r="M234" s="160">
        <v>2911.32</v>
      </c>
      <c r="N234" s="160">
        <v>0</v>
      </c>
      <c r="O234" s="160">
        <v>38557.660000000003</v>
      </c>
      <c r="P234" s="160">
        <f t="shared" si="0"/>
        <v>2911.32</v>
      </c>
    </row>
    <row r="235" spans="1:16" ht="19.2" x14ac:dyDescent="0.2">
      <c r="A235" s="78" t="s">
        <v>751</v>
      </c>
      <c r="B235" s="140" t="s">
        <v>372</v>
      </c>
      <c r="C235" s="141"/>
      <c r="D235" s="141"/>
      <c r="E235" s="141"/>
      <c r="F235" s="141"/>
      <c r="G235" s="65" t="s">
        <v>727</v>
      </c>
      <c r="H235" s="169"/>
      <c r="I235" s="169"/>
      <c r="J235" s="169"/>
      <c r="K235" s="169"/>
      <c r="L235" s="160">
        <v>4089.7</v>
      </c>
      <c r="M235" s="160">
        <v>363.91</v>
      </c>
      <c r="N235" s="160">
        <v>0</v>
      </c>
      <c r="O235" s="160">
        <v>4453.6099999999997</v>
      </c>
      <c r="P235" s="160">
        <f t="shared" si="0"/>
        <v>363.91</v>
      </c>
    </row>
    <row r="236" spans="1:16" ht="19.2" x14ac:dyDescent="0.2">
      <c r="A236" s="78" t="s">
        <v>752</v>
      </c>
      <c r="B236" s="140" t="s">
        <v>372</v>
      </c>
      <c r="C236" s="141"/>
      <c r="D236" s="141"/>
      <c r="E236" s="141"/>
      <c r="F236" s="141"/>
      <c r="G236" s="65" t="s">
        <v>753</v>
      </c>
      <c r="H236" s="169"/>
      <c r="I236" s="169"/>
      <c r="J236" s="169"/>
      <c r="K236" s="169"/>
      <c r="L236" s="160">
        <v>24262.26</v>
      </c>
      <c r="M236" s="160">
        <v>3719.8</v>
      </c>
      <c r="N236" s="160">
        <v>1172.47</v>
      </c>
      <c r="O236" s="160">
        <v>26809.59</v>
      </c>
      <c r="P236" s="160">
        <f t="shared" si="0"/>
        <v>2547.33</v>
      </c>
    </row>
    <row r="237" spans="1:16" ht="19.2" x14ac:dyDescent="0.2">
      <c r="A237" s="78" t="s">
        <v>754</v>
      </c>
      <c r="B237" s="140" t="s">
        <v>372</v>
      </c>
      <c r="C237" s="141"/>
      <c r="D237" s="141"/>
      <c r="E237" s="141"/>
      <c r="F237" s="141"/>
      <c r="G237" s="65" t="s">
        <v>729</v>
      </c>
      <c r="H237" s="169"/>
      <c r="I237" s="169"/>
      <c r="J237" s="169"/>
      <c r="K237" s="169"/>
      <c r="L237" s="160">
        <v>836.86</v>
      </c>
      <c r="M237" s="160">
        <v>70.03</v>
      </c>
      <c r="N237" s="160">
        <v>0</v>
      </c>
      <c r="O237" s="160">
        <v>906.89</v>
      </c>
      <c r="P237" s="160">
        <f t="shared" si="0"/>
        <v>70.03</v>
      </c>
    </row>
    <row r="238" spans="1:16" ht="19.2" x14ac:dyDescent="0.2">
      <c r="A238" s="78" t="s">
        <v>755</v>
      </c>
      <c r="B238" s="140" t="s">
        <v>372</v>
      </c>
      <c r="C238" s="141"/>
      <c r="D238" s="141"/>
      <c r="E238" s="141"/>
      <c r="F238" s="141"/>
      <c r="G238" s="65" t="s">
        <v>731</v>
      </c>
      <c r="H238" s="169"/>
      <c r="I238" s="169"/>
      <c r="J238" s="169"/>
      <c r="K238" s="169"/>
      <c r="L238" s="160">
        <v>58026.89</v>
      </c>
      <c r="M238" s="160">
        <v>5499.25</v>
      </c>
      <c r="N238" s="160">
        <v>0</v>
      </c>
      <c r="O238" s="160">
        <v>63526.14</v>
      </c>
      <c r="P238" s="160">
        <f t="shared" si="0"/>
        <v>5499.25</v>
      </c>
    </row>
    <row r="239" spans="1:16" ht="19.2" x14ac:dyDescent="0.2">
      <c r="A239" s="78" t="s">
        <v>756</v>
      </c>
      <c r="B239" s="140" t="s">
        <v>372</v>
      </c>
      <c r="C239" s="141"/>
      <c r="D239" s="141"/>
      <c r="E239" s="141"/>
      <c r="F239" s="141"/>
      <c r="G239" s="65" t="s">
        <v>757</v>
      </c>
      <c r="H239" s="169"/>
      <c r="I239" s="169"/>
      <c r="J239" s="169"/>
      <c r="K239" s="169"/>
      <c r="L239" s="160">
        <v>10031.85</v>
      </c>
      <c r="M239" s="160">
        <v>1838.94</v>
      </c>
      <c r="N239" s="160">
        <v>521.67999999999995</v>
      </c>
      <c r="O239" s="160">
        <v>11349.11</v>
      </c>
      <c r="P239" s="160">
        <f t="shared" si="0"/>
        <v>1317.2600000000002</v>
      </c>
    </row>
    <row r="240" spans="1:16" ht="19.2" x14ac:dyDescent="0.2">
      <c r="A240" s="78" t="s">
        <v>758</v>
      </c>
      <c r="B240" s="140" t="s">
        <v>372</v>
      </c>
      <c r="C240" s="141"/>
      <c r="D240" s="141"/>
      <c r="E240" s="141"/>
      <c r="F240" s="141"/>
      <c r="G240" s="65" t="s">
        <v>759</v>
      </c>
      <c r="H240" s="169"/>
      <c r="I240" s="169"/>
      <c r="J240" s="169"/>
      <c r="K240" s="169"/>
      <c r="L240" s="160">
        <v>4331</v>
      </c>
      <c r="M240" s="160">
        <v>291</v>
      </c>
      <c r="N240" s="160">
        <v>0</v>
      </c>
      <c r="O240" s="160">
        <v>4622</v>
      </c>
      <c r="P240" s="160">
        <f t="shared" si="0"/>
        <v>291</v>
      </c>
    </row>
    <row r="241" spans="1:16" x14ac:dyDescent="0.2">
      <c r="A241" s="80" t="s">
        <v>372</v>
      </c>
      <c r="B241" s="140" t="s">
        <v>372</v>
      </c>
      <c r="C241" s="141"/>
      <c r="D241" s="141"/>
      <c r="E241" s="141"/>
      <c r="F241" s="141"/>
      <c r="G241" s="68" t="s">
        <v>372</v>
      </c>
      <c r="H241" s="164"/>
      <c r="I241" s="164"/>
      <c r="J241" s="164"/>
      <c r="K241" s="164"/>
      <c r="L241" s="163"/>
      <c r="M241" s="163"/>
      <c r="N241" s="163"/>
      <c r="O241" s="163"/>
      <c r="P241" s="167">
        <f t="shared" si="0"/>
        <v>0</v>
      </c>
    </row>
    <row r="242" spans="1:16" x14ac:dyDescent="0.2">
      <c r="A242" s="76" t="s">
        <v>760</v>
      </c>
      <c r="B242" s="140" t="s">
        <v>372</v>
      </c>
      <c r="C242" s="141"/>
      <c r="D242" s="141"/>
      <c r="E242" s="141"/>
      <c r="F242" s="58" t="s">
        <v>733</v>
      </c>
      <c r="G242" s="59"/>
      <c r="H242" s="156"/>
      <c r="I242" s="156"/>
      <c r="J242" s="156"/>
      <c r="K242" s="156"/>
      <c r="L242" s="168">
        <v>2394539.25</v>
      </c>
      <c r="M242" s="168">
        <v>831844.49</v>
      </c>
      <c r="N242" s="168">
        <v>502794.96</v>
      </c>
      <c r="O242" s="168">
        <v>2723588.78</v>
      </c>
      <c r="P242" s="168">
        <f t="shared" si="0"/>
        <v>329049.52999999997</v>
      </c>
    </row>
    <row r="243" spans="1:16" ht="19.2" x14ac:dyDescent="0.2">
      <c r="A243" s="78" t="s">
        <v>761</v>
      </c>
      <c r="B243" s="140" t="s">
        <v>372</v>
      </c>
      <c r="C243" s="141"/>
      <c r="D243" s="141"/>
      <c r="E243" s="141"/>
      <c r="F243" s="141"/>
      <c r="G243" s="65" t="s">
        <v>717</v>
      </c>
      <c r="H243" s="169"/>
      <c r="I243" s="169"/>
      <c r="J243" s="169"/>
      <c r="K243" s="169"/>
      <c r="L243" s="160">
        <v>1158119.98</v>
      </c>
      <c r="M243" s="160">
        <v>153901.16</v>
      </c>
      <c r="N243" s="160">
        <v>328.41</v>
      </c>
      <c r="O243" s="160">
        <v>1311692.73</v>
      </c>
      <c r="P243" s="160">
        <f t="shared" si="0"/>
        <v>153572.75</v>
      </c>
    </row>
    <row r="244" spans="1:16" ht="19.2" x14ac:dyDescent="0.2">
      <c r="A244" s="78" t="s">
        <v>762</v>
      </c>
      <c r="B244" s="140" t="s">
        <v>372</v>
      </c>
      <c r="C244" s="141"/>
      <c r="D244" s="141"/>
      <c r="E244" s="141"/>
      <c r="F244" s="141"/>
      <c r="G244" s="65" t="s">
        <v>719</v>
      </c>
      <c r="H244" s="169"/>
      <c r="I244" s="169"/>
      <c r="J244" s="169"/>
      <c r="K244" s="169"/>
      <c r="L244" s="160">
        <v>153261.38</v>
      </c>
      <c r="M244" s="160">
        <v>363697.48</v>
      </c>
      <c r="N244" s="160">
        <v>341328.54</v>
      </c>
      <c r="O244" s="160">
        <v>175630.32</v>
      </c>
      <c r="P244" s="160">
        <f t="shared" si="0"/>
        <v>22368.940000000002</v>
      </c>
    </row>
    <row r="245" spans="1:16" ht="19.2" x14ac:dyDescent="0.2">
      <c r="A245" s="78" t="s">
        <v>763</v>
      </c>
      <c r="B245" s="140" t="s">
        <v>372</v>
      </c>
      <c r="C245" s="141"/>
      <c r="D245" s="141"/>
      <c r="E245" s="141"/>
      <c r="F245" s="141"/>
      <c r="G245" s="65" t="s">
        <v>721</v>
      </c>
      <c r="H245" s="169"/>
      <c r="I245" s="169"/>
      <c r="J245" s="169"/>
      <c r="K245" s="169"/>
      <c r="L245" s="160">
        <v>145580.79</v>
      </c>
      <c r="M245" s="160">
        <v>163512.82999999999</v>
      </c>
      <c r="N245" s="160">
        <v>143345.95000000001</v>
      </c>
      <c r="O245" s="160">
        <v>165747.67000000001</v>
      </c>
      <c r="P245" s="160">
        <f t="shared" si="0"/>
        <v>20166.879999999976</v>
      </c>
    </row>
    <row r="246" spans="1:16" ht="19.2" x14ac:dyDescent="0.2">
      <c r="A246" s="78" t="s">
        <v>764</v>
      </c>
      <c r="B246" s="140" t="s">
        <v>372</v>
      </c>
      <c r="C246" s="141"/>
      <c r="D246" s="141"/>
      <c r="E246" s="141"/>
      <c r="F246" s="141"/>
      <c r="G246" s="65" t="s">
        <v>748</v>
      </c>
      <c r="H246" s="169"/>
      <c r="I246" s="169"/>
      <c r="J246" s="169"/>
      <c r="K246" s="169"/>
      <c r="L246" s="160">
        <v>-2655.66</v>
      </c>
      <c r="M246" s="160">
        <v>0</v>
      </c>
      <c r="N246" s="160">
        <v>3826.64</v>
      </c>
      <c r="O246" s="160">
        <v>-6482.3</v>
      </c>
      <c r="P246" s="160">
        <f t="shared" si="0"/>
        <v>-3826.64</v>
      </c>
    </row>
    <row r="247" spans="1:16" ht="19.2" x14ac:dyDescent="0.2">
      <c r="A247" s="78" t="s">
        <v>765</v>
      </c>
      <c r="B247" s="140" t="s">
        <v>372</v>
      </c>
      <c r="C247" s="141"/>
      <c r="D247" s="141"/>
      <c r="E247" s="141"/>
      <c r="F247" s="141"/>
      <c r="G247" s="65" t="s">
        <v>766</v>
      </c>
      <c r="H247" s="169"/>
      <c r="I247" s="169"/>
      <c r="J247" s="169"/>
      <c r="K247" s="169"/>
      <c r="L247" s="160">
        <v>1503.84</v>
      </c>
      <c r="M247" s="160">
        <v>0</v>
      </c>
      <c r="N247" s="160">
        <v>0</v>
      </c>
      <c r="O247" s="160">
        <v>1503.84</v>
      </c>
      <c r="P247" s="160">
        <f t="shared" si="0"/>
        <v>0</v>
      </c>
    </row>
    <row r="248" spans="1:16" ht="19.2" x14ac:dyDescent="0.2">
      <c r="A248" s="78" t="s">
        <v>767</v>
      </c>
      <c r="B248" s="140" t="s">
        <v>372</v>
      </c>
      <c r="C248" s="141"/>
      <c r="D248" s="141"/>
      <c r="E248" s="141"/>
      <c r="F248" s="141"/>
      <c r="G248" s="65" t="s">
        <v>723</v>
      </c>
      <c r="H248" s="169"/>
      <c r="I248" s="169"/>
      <c r="J248" s="169"/>
      <c r="K248" s="169"/>
      <c r="L248" s="160">
        <v>342037.73</v>
      </c>
      <c r="M248" s="160">
        <v>44755.42</v>
      </c>
      <c r="N248" s="160">
        <v>0</v>
      </c>
      <c r="O248" s="160">
        <v>386793.15</v>
      </c>
      <c r="P248" s="160">
        <f t="shared" si="0"/>
        <v>44755.42</v>
      </c>
    </row>
    <row r="249" spans="1:16" ht="19.2" x14ac:dyDescent="0.2">
      <c r="A249" s="78" t="s">
        <v>768</v>
      </c>
      <c r="B249" s="140" t="s">
        <v>372</v>
      </c>
      <c r="C249" s="141"/>
      <c r="D249" s="141"/>
      <c r="E249" s="141"/>
      <c r="F249" s="141"/>
      <c r="G249" s="65" t="s">
        <v>725</v>
      </c>
      <c r="H249" s="169"/>
      <c r="I249" s="169"/>
      <c r="J249" s="169"/>
      <c r="K249" s="169"/>
      <c r="L249" s="160">
        <v>101188.52</v>
      </c>
      <c r="M249" s="160">
        <v>13101.78</v>
      </c>
      <c r="N249" s="160">
        <v>0</v>
      </c>
      <c r="O249" s="160">
        <v>114290.3</v>
      </c>
      <c r="P249" s="160">
        <f t="shared" si="0"/>
        <v>13101.78</v>
      </c>
    </row>
    <row r="250" spans="1:16" ht="19.2" x14ac:dyDescent="0.2">
      <c r="A250" s="78" t="s">
        <v>769</v>
      </c>
      <c r="B250" s="140" t="s">
        <v>372</v>
      </c>
      <c r="C250" s="141"/>
      <c r="D250" s="141"/>
      <c r="E250" s="141"/>
      <c r="F250" s="141"/>
      <c r="G250" s="65" t="s">
        <v>727</v>
      </c>
      <c r="H250" s="169"/>
      <c r="I250" s="169"/>
      <c r="J250" s="169"/>
      <c r="K250" s="169"/>
      <c r="L250" s="160">
        <v>12710.51</v>
      </c>
      <c r="M250" s="160">
        <v>1641.62</v>
      </c>
      <c r="N250" s="160">
        <v>0</v>
      </c>
      <c r="O250" s="160">
        <v>14352.13</v>
      </c>
      <c r="P250" s="160">
        <f t="shared" si="0"/>
        <v>1641.62</v>
      </c>
    </row>
    <row r="251" spans="1:16" ht="19.2" x14ac:dyDescent="0.2">
      <c r="A251" s="78" t="s">
        <v>770</v>
      </c>
      <c r="B251" s="140" t="s">
        <v>372</v>
      </c>
      <c r="C251" s="141"/>
      <c r="D251" s="141"/>
      <c r="E251" s="141"/>
      <c r="F251" s="141"/>
      <c r="G251" s="65" t="s">
        <v>753</v>
      </c>
      <c r="H251" s="169"/>
      <c r="I251" s="169"/>
      <c r="J251" s="169"/>
      <c r="K251" s="169"/>
      <c r="L251" s="160">
        <v>127965.81</v>
      </c>
      <c r="M251" s="160">
        <v>30662.89</v>
      </c>
      <c r="N251" s="160">
        <v>9258.76</v>
      </c>
      <c r="O251" s="160">
        <v>149369.94</v>
      </c>
      <c r="P251" s="160">
        <f t="shared" si="0"/>
        <v>21404.129999999997</v>
      </c>
    </row>
    <row r="252" spans="1:16" ht="19.2" x14ac:dyDescent="0.2">
      <c r="A252" s="78" t="s">
        <v>771</v>
      </c>
      <c r="B252" s="140" t="s">
        <v>372</v>
      </c>
      <c r="C252" s="141"/>
      <c r="D252" s="141"/>
      <c r="E252" s="141"/>
      <c r="F252" s="141"/>
      <c r="G252" s="65" t="s">
        <v>729</v>
      </c>
      <c r="H252" s="169"/>
      <c r="I252" s="169"/>
      <c r="J252" s="169"/>
      <c r="K252" s="169"/>
      <c r="L252" s="160">
        <v>4094.28</v>
      </c>
      <c r="M252" s="160">
        <v>572.62</v>
      </c>
      <c r="N252" s="160">
        <v>0</v>
      </c>
      <c r="O252" s="160">
        <v>4666.8999999999996</v>
      </c>
      <c r="P252" s="160">
        <f t="shared" si="0"/>
        <v>572.62</v>
      </c>
    </row>
    <row r="253" spans="1:16" ht="19.2" x14ac:dyDescent="0.2">
      <c r="A253" s="78" t="s">
        <v>772</v>
      </c>
      <c r="B253" s="140" t="s">
        <v>372</v>
      </c>
      <c r="C253" s="141"/>
      <c r="D253" s="141"/>
      <c r="E253" s="141"/>
      <c r="F253" s="141"/>
      <c r="G253" s="65" t="s">
        <v>731</v>
      </c>
      <c r="H253" s="169"/>
      <c r="I253" s="169"/>
      <c r="J253" s="169"/>
      <c r="K253" s="169"/>
      <c r="L253" s="160">
        <v>279274.34000000003</v>
      </c>
      <c r="M253" s="160">
        <v>42052.44</v>
      </c>
      <c r="N253" s="160">
        <v>559.80999999999995</v>
      </c>
      <c r="O253" s="160">
        <v>320766.96999999997</v>
      </c>
      <c r="P253" s="160">
        <f t="shared" si="0"/>
        <v>41492.630000000005</v>
      </c>
    </row>
    <row r="254" spans="1:16" ht="19.2" x14ac:dyDescent="0.2">
      <c r="A254" s="78" t="s">
        <v>773</v>
      </c>
      <c r="B254" s="140" t="s">
        <v>372</v>
      </c>
      <c r="C254" s="141"/>
      <c r="D254" s="141"/>
      <c r="E254" s="141"/>
      <c r="F254" s="141"/>
      <c r="G254" s="65" t="s">
        <v>757</v>
      </c>
      <c r="H254" s="169"/>
      <c r="I254" s="169"/>
      <c r="J254" s="169"/>
      <c r="K254" s="169"/>
      <c r="L254" s="160">
        <v>68290.73</v>
      </c>
      <c r="M254" s="160">
        <v>17364.25</v>
      </c>
      <c r="N254" s="160">
        <v>4146.8500000000004</v>
      </c>
      <c r="O254" s="160">
        <v>81508.13</v>
      </c>
      <c r="P254" s="160">
        <f t="shared" si="0"/>
        <v>13217.4</v>
      </c>
    </row>
    <row r="255" spans="1:16" ht="19.2" x14ac:dyDescent="0.2">
      <c r="A255" s="78" t="s">
        <v>774</v>
      </c>
      <c r="B255" s="140" t="s">
        <v>372</v>
      </c>
      <c r="C255" s="141"/>
      <c r="D255" s="141"/>
      <c r="E255" s="141"/>
      <c r="F255" s="141"/>
      <c r="G255" s="65" t="s">
        <v>759</v>
      </c>
      <c r="H255" s="169"/>
      <c r="I255" s="169"/>
      <c r="J255" s="169"/>
      <c r="K255" s="169"/>
      <c r="L255" s="160">
        <v>3167</v>
      </c>
      <c r="M255" s="160">
        <v>582</v>
      </c>
      <c r="N255" s="160">
        <v>0</v>
      </c>
      <c r="O255" s="160">
        <v>3749</v>
      </c>
      <c r="P255" s="160">
        <f t="shared" si="0"/>
        <v>582</v>
      </c>
    </row>
    <row r="256" spans="1:16" x14ac:dyDescent="0.2">
      <c r="A256" s="80" t="s">
        <v>372</v>
      </c>
      <c r="B256" s="140" t="s">
        <v>372</v>
      </c>
      <c r="C256" s="141"/>
      <c r="D256" s="141"/>
      <c r="E256" s="141"/>
      <c r="F256" s="141"/>
      <c r="G256" s="68" t="s">
        <v>372</v>
      </c>
      <c r="H256" s="164"/>
      <c r="I256" s="164"/>
      <c r="J256" s="164"/>
      <c r="K256" s="164"/>
      <c r="L256" s="163"/>
      <c r="M256" s="163"/>
      <c r="N256" s="163"/>
      <c r="O256" s="163"/>
      <c r="P256" s="167">
        <f t="shared" si="0"/>
        <v>0</v>
      </c>
    </row>
    <row r="257" spans="1:16" x14ac:dyDescent="0.2">
      <c r="A257" s="76" t="s">
        <v>775</v>
      </c>
      <c r="B257" s="140" t="s">
        <v>372</v>
      </c>
      <c r="C257" s="141"/>
      <c r="D257" s="141"/>
      <c r="E257" s="58" t="s">
        <v>776</v>
      </c>
      <c r="F257" s="59"/>
      <c r="G257" s="59"/>
      <c r="H257" s="156"/>
      <c r="I257" s="156"/>
      <c r="J257" s="156"/>
      <c r="K257" s="156"/>
      <c r="L257" s="168">
        <v>374043.22</v>
      </c>
      <c r="M257" s="168">
        <v>59467.4</v>
      </c>
      <c r="N257" s="168">
        <v>149.72999999999999</v>
      </c>
      <c r="O257" s="168">
        <v>433360.89</v>
      </c>
      <c r="P257" s="168">
        <f t="shared" si="0"/>
        <v>59317.67</v>
      </c>
    </row>
    <row r="258" spans="1:16" x14ac:dyDescent="0.2">
      <c r="A258" s="76" t="s">
        <v>777</v>
      </c>
      <c r="B258" s="140" t="s">
        <v>372</v>
      </c>
      <c r="C258" s="141"/>
      <c r="D258" s="141"/>
      <c r="E258" s="141"/>
      <c r="F258" s="58" t="s">
        <v>715</v>
      </c>
      <c r="G258" s="59"/>
      <c r="H258" s="156"/>
      <c r="I258" s="156"/>
      <c r="J258" s="156"/>
      <c r="K258" s="156"/>
      <c r="L258" s="168">
        <v>10791.55</v>
      </c>
      <c r="M258" s="168">
        <v>302.43</v>
      </c>
      <c r="N258" s="168">
        <v>0</v>
      </c>
      <c r="O258" s="168">
        <v>11093.98</v>
      </c>
      <c r="P258" s="168">
        <f t="shared" si="0"/>
        <v>302.43</v>
      </c>
    </row>
    <row r="259" spans="1:16" ht="19.2" x14ac:dyDescent="0.2">
      <c r="A259" s="78" t="s">
        <v>778</v>
      </c>
      <c r="B259" s="140" t="s">
        <v>372</v>
      </c>
      <c r="C259" s="141"/>
      <c r="D259" s="141"/>
      <c r="E259" s="141"/>
      <c r="F259" s="141"/>
      <c r="G259" s="65" t="s">
        <v>729</v>
      </c>
      <c r="H259" s="169"/>
      <c r="I259" s="169"/>
      <c r="J259" s="169"/>
      <c r="K259" s="169"/>
      <c r="L259" s="160">
        <v>71.73</v>
      </c>
      <c r="M259" s="160">
        <v>1.71</v>
      </c>
      <c r="N259" s="160">
        <v>0</v>
      </c>
      <c r="O259" s="160">
        <v>73.44</v>
      </c>
      <c r="P259" s="160">
        <f t="shared" si="0"/>
        <v>1.71</v>
      </c>
    </row>
    <row r="260" spans="1:16" ht="19.2" x14ac:dyDescent="0.2">
      <c r="A260" s="78" t="s">
        <v>779</v>
      </c>
      <c r="B260" s="140" t="s">
        <v>372</v>
      </c>
      <c r="C260" s="141"/>
      <c r="D260" s="141"/>
      <c r="E260" s="141"/>
      <c r="F260" s="141"/>
      <c r="G260" s="65" t="s">
        <v>757</v>
      </c>
      <c r="H260" s="169"/>
      <c r="I260" s="169"/>
      <c r="J260" s="169"/>
      <c r="K260" s="169"/>
      <c r="L260" s="160">
        <v>1645.55</v>
      </c>
      <c r="M260" s="160">
        <v>80.72</v>
      </c>
      <c r="N260" s="160">
        <v>0</v>
      </c>
      <c r="O260" s="160">
        <v>1726.27</v>
      </c>
      <c r="P260" s="160">
        <f t="shared" si="0"/>
        <v>80.72</v>
      </c>
    </row>
    <row r="261" spans="1:16" ht="19.2" x14ac:dyDescent="0.2">
      <c r="A261" s="78" t="s">
        <v>780</v>
      </c>
      <c r="B261" s="140" t="s">
        <v>372</v>
      </c>
      <c r="C261" s="141"/>
      <c r="D261" s="141"/>
      <c r="E261" s="141"/>
      <c r="F261" s="141"/>
      <c r="G261" s="65" t="s">
        <v>781</v>
      </c>
      <c r="H261" s="169"/>
      <c r="I261" s="169"/>
      <c r="J261" s="169"/>
      <c r="K261" s="169"/>
      <c r="L261" s="160">
        <v>9074.27</v>
      </c>
      <c r="M261" s="160">
        <v>220</v>
      </c>
      <c r="N261" s="160">
        <v>0</v>
      </c>
      <c r="O261" s="160">
        <v>9294.27</v>
      </c>
      <c r="P261" s="160">
        <f t="shared" si="0"/>
        <v>220</v>
      </c>
    </row>
    <row r="262" spans="1:16" x14ac:dyDescent="0.2">
      <c r="A262" s="80" t="s">
        <v>372</v>
      </c>
      <c r="B262" s="140" t="s">
        <v>372</v>
      </c>
      <c r="C262" s="141"/>
      <c r="D262" s="141"/>
      <c r="E262" s="141"/>
      <c r="F262" s="141"/>
      <c r="G262" s="68" t="s">
        <v>372</v>
      </c>
      <c r="H262" s="164"/>
      <c r="I262" s="164"/>
      <c r="J262" s="164"/>
      <c r="K262" s="164"/>
      <c r="L262" s="163"/>
      <c r="M262" s="163"/>
      <c r="N262" s="163"/>
      <c r="O262" s="163"/>
      <c r="P262" s="167">
        <f t="shared" si="0"/>
        <v>0</v>
      </c>
    </row>
    <row r="263" spans="1:16" x14ac:dyDescent="0.2">
      <c r="A263" s="76" t="s">
        <v>782</v>
      </c>
      <c r="B263" s="140" t="s">
        <v>372</v>
      </c>
      <c r="C263" s="141"/>
      <c r="D263" s="141"/>
      <c r="E263" s="141"/>
      <c r="F263" s="58" t="s">
        <v>733</v>
      </c>
      <c r="G263" s="59"/>
      <c r="H263" s="156"/>
      <c r="I263" s="156"/>
      <c r="J263" s="156"/>
      <c r="K263" s="156"/>
      <c r="L263" s="168">
        <v>363251.67</v>
      </c>
      <c r="M263" s="168">
        <v>59164.97</v>
      </c>
      <c r="N263" s="168">
        <v>149.72999999999999</v>
      </c>
      <c r="O263" s="168">
        <v>422266.91</v>
      </c>
      <c r="P263" s="168">
        <f t="shared" si="0"/>
        <v>59015.24</v>
      </c>
    </row>
    <row r="264" spans="1:16" ht="19.2" x14ac:dyDescent="0.2">
      <c r="A264" s="78" t="s">
        <v>783</v>
      </c>
      <c r="B264" s="140" t="s">
        <v>372</v>
      </c>
      <c r="C264" s="141"/>
      <c r="D264" s="141"/>
      <c r="E264" s="141"/>
      <c r="F264" s="141"/>
      <c r="G264" s="65" t="s">
        <v>729</v>
      </c>
      <c r="H264" s="169"/>
      <c r="I264" s="169"/>
      <c r="J264" s="169"/>
      <c r="K264" s="169"/>
      <c r="L264" s="160">
        <v>3074.23</v>
      </c>
      <c r="M264" s="160">
        <v>478.24</v>
      </c>
      <c r="N264" s="160">
        <v>0</v>
      </c>
      <c r="O264" s="160">
        <v>3552.47</v>
      </c>
      <c r="P264" s="160">
        <f t="shared" si="0"/>
        <v>478.24</v>
      </c>
    </row>
    <row r="265" spans="1:16" ht="19.2" x14ac:dyDescent="0.2">
      <c r="A265" s="78" t="s">
        <v>784</v>
      </c>
      <c r="B265" s="140" t="s">
        <v>372</v>
      </c>
      <c r="C265" s="141"/>
      <c r="D265" s="141"/>
      <c r="E265" s="141"/>
      <c r="F265" s="141"/>
      <c r="G265" s="65" t="s">
        <v>757</v>
      </c>
      <c r="H265" s="169"/>
      <c r="I265" s="169"/>
      <c r="J265" s="169"/>
      <c r="K265" s="169"/>
      <c r="L265" s="160">
        <v>70071.89</v>
      </c>
      <c r="M265" s="160">
        <v>14905.42</v>
      </c>
      <c r="N265" s="160">
        <v>149.72999999999999</v>
      </c>
      <c r="O265" s="160">
        <v>84827.58</v>
      </c>
      <c r="P265" s="160">
        <f t="shared" si="0"/>
        <v>14755.69</v>
      </c>
    </row>
    <row r="266" spans="1:16" ht="19.2" x14ac:dyDescent="0.2">
      <c r="A266" s="78" t="s">
        <v>785</v>
      </c>
      <c r="B266" s="140" t="s">
        <v>372</v>
      </c>
      <c r="C266" s="141"/>
      <c r="D266" s="141"/>
      <c r="E266" s="141"/>
      <c r="F266" s="141"/>
      <c r="G266" s="65" t="s">
        <v>781</v>
      </c>
      <c r="H266" s="169"/>
      <c r="I266" s="169"/>
      <c r="J266" s="169"/>
      <c r="K266" s="169"/>
      <c r="L266" s="160">
        <v>290105.55</v>
      </c>
      <c r="M266" s="160">
        <v>43781.31</v>
      </c>
      <c r="N266" s="160">
        <v>0</v>
      </c>
      <c r="O266" s="160">
        <v>333886.86</v>
      </c>
      <c r="P266" s="160">
        <f t="shared" si="0"/>
        <v>43781.31</v>
      </c>
    </row>
    <row r="267" spans="1:16" x14ac:dyDescent="0.2">
      <c r="A267" s="76" t="s">
        <v>372</v>
      </c>
      <c r="B267" s="140" t="s">
        <v>372</v>
      </c>
      <c r="C267" s="141"/>
      <c r="D267" s="141"/>
      <c r="E267" s="58" t="s">
        <v>372</v>
      </c>
      <c r="F267" s="59"/>
      <c r="G267" s="59"/>
      <c r="H267" s="156"/>
      <c r="I267" s="156"/>
      <c r="J267" s="156"/>
      <c r="K267" s="156"/>
      <c r="L267" s="166"/>
      <c r="M267" s="166"/>
      <c r="N267" s="166"/>
      <c r="O267" s="166"/>
      <c r="P267" s="167">
        <f t="shared" si="0"/>
        <v>0</v>
      </c>
    </row>
    <row r="268" spans="1:16" x14ac:dyDescent="0.2">
      <c r="A268" s="76" t="s">
        <v>786</v>
      </c>
      <c r="B268" s="140" t="s">
        <v>372</v>
      </c>
      <c r="C268" s="141"/>
      <c r="D268" s="58" t="s">
        <v>787</v>
      </c>
      <c r="E268" s="59"/>
      <c r="F268" s="59"/>
      <c r="G268" s="59"/>
      <c r="H268" s="156"/>
      <c r="I268" s="156"/>
      <c r="J268" s="156"/>
      <c r="K268" s="156"/>
      <c r="L268" s="168">
        <v>1099188.52</v>
      </c>
      <c r="M268" s="168">
        <v>158439.47</v>
      </c>
      <c r="N268" s="168">
        <v>0</v>
      </c>
      <c r="O268" s="168">
        <v>1257627.99</v>
      </c>
      <c r="P268" s="168">
        <f t="shared" si="0"/>
        <v>158439.47</v>
      </c>
    </row>
    <row r="269" spans="1:16" x14ac:dyDescent="0.2">
      <c r="A269" s="76" t="s">
        <v>788</v>
      </c>
      <c r="B269" s="140" t="s">
        <v>372</v>
      </c>
      <c r="C269" s="141"/>
      <c r="D269" s="141"/>
      <c r="E269" s="58" t="s">
        <v>787</v>
      </c>
      <c r="F269" s="59"/>
      <c r="G269" s="59"/>
      <c r="H269" s="156"/>
      <c r="I269" s="156"/>
      <c r="J269" s="156"/>
      <c r="K269" s="156"/>
      <c r="L269" s="168">
        <v>1099188.52</v>
      </c>
      <c r="M269" s="168">
        <v>158439.47</v>
      </c>
      <c r="N269" s="168">
        <v>0</v>
      </c>
      <c r="O269" s="168">
        <v>1257627.99</v>
      </c>
      <c r="P269" s="168">
        <f t="shared" ref="P269:P332" si="1">M269-N269</f>
        <v>158439.47</v>
      </c>
    </row>
    <row r="270" spans="1:16" x14ac:dyDescent="0.2">
      <c r="A270" s="76" t="s">
        <v>789</v>
      </c>
      <c r="B270" s="140" t="s">
        <v>372</v>
      </c>
      <c r="C270" s="141"/>
      <c r="D270" s="141"/>
      <c r="E270" s="141"/>
      <c r="F270" s="58" t="s">
        <v>787</v>
      </c>
      <c r="G270" s="59"/>
      <c r="H270" s="156"/>
      <c r="I270" s="156"/>
      <c r="J270" s="156"/>
      <c r="K270" s="156"/>
      <c r="L270" s="168">
        <v>1099188.52</v>
      </c>
      <c r="M270" s="168">
        <v>158439.47</v>
      </c>
      <c r="N270" s="168">
        <v>0</v>
      </c>
      <c r="O270" s="168">
        <v>1257627.99</v>
      </c>
      <c r="P270" s="168">
        <f t="shared" si="1"/>
        <v>158439.47</v>
      </c>
    </row>
    <row r="271" spans="1:16" ht="19.2" x14ac:dyDescent="0.2">
      <c r="A271" s="78" t="s">
        <v>790</v>
      </c>
      <c r="B271" s="140" t="s">
        <v>372</v>
      </c>
      <c r="C271" s="141"/>
      <c r="D271" s="141"/>
      <c r="E271" s="141"/>
      <c r="F271" s="141"/>
      <c r="G271" s="65" t="s">
        <v>791</v>
      </c>
      <c r="H271" s="169"/>
      <c r="I271" s="169"/>
      <c r="J271" s="169"/>
      <c r="K271" s="169"/>
      <c r="L271" s="160">
        <v>22420</v>
      </c>
      <c r="M271" s="160">
        <v>3800</v>
      </c>
      <c r="N271" s="160">
        <v>0</v>
      </c>
      <c r="O271" s="160">
        <v>26220</v>
      </c>
      <c r="P271" s="160">
        <f t="shared" si="1"/>
        <v>3800</v>
      </c>
    </row>
    <row r="272" spans="1:16" ht="19.2" x14ac:dyDescent="0.2">
      <c r="A272" s="78" t="s">
        <v>792</v>
      </c>
      <c r="B272" s="140" t="s">
        <v>372</v>
      </c>
      <c r="C272" s="141"/>
      <c r="D272" s="141"/>
      <c r="E272" s="141"/>
      <c r="F272" s="141"/>
      <c r="G272" s="65" t="s">
        <v>793</v>
      </c>
      <c r="H272" s="169"/>
      <c r="I272" s="169"/>
      <c r="J272" s="169"/>
      <c r="K272" s="169"/>
      <c r="L272" s="160">
        <v>8746.5</v>
      </c>
      <c r="M272" s="160">
        <v>1470</v>
      </c>
      <c r="N272" s="160">
        <v>0</v>
      </c>
      <c r="O272" s="160">
        <v>10216.5</v>
      </c>
      <c r="P272" s="160">
        <f t="shared" si="1"/>
        <v>1470</v>
      </c>
    </row>
    <row r="273" spans="1:16" ht="19.2" x14ac:dyDescent="0.2">
      <c r="A273" s="78" t="s">
        <v>794</v>
      </c>
      <c r="B273" s="140" t="s">
        <v>372</v>
      </c>
      <c r="C273" s="141"/>
      <c r="D273" s="141"/>
      <c r="E273" s="141"/>
      <c r="F273" s="141"/>
      <c r="G273" s="65" t="s">
        <v>795</v>
      </c>
      <c r="H273" s="169"/>
      <c r="I273" s="169"/>
      <c r="J273" s="169"/>
      <c r="K273" s="169"/>
      <c r="L273" s="160">
        <v>0</v>
      </c>
      <c r="M273" s="160">
        <v>8862.9699999999993</v>
      </c>
      <c r="N273" s="160">
        <v>0</v>
      </c>
      <c r="O273" s="160">
        <v>8862.9699999999993</v>
      </c>
      <c r="P273" s="160">
        <f t="shared" si="1"/>
        <v>8862.9699999999993</v>
      </c>
    </row>
    <row r="274" spans="1:16" ht="19.2" x14ac:dyDescent="0.2">
      <c r="A274" s="78" t="s">
        <v>796</v>
      </c>
      <c r="B274" s="140" t="s">
        <v>372</v>
      </c>
      <c r="C274" s="141"/>
      <c r="D274" s="141"/>
      <c r="E274" s="141"/>
      <c r="F274" s="141"/>
      <c r="G274" s="65" t="s">
        <v>797</v>
      </c>
      <c r="H274" s="169"/>
      <c r="I274" s="169"/>
      <c r="J274" s="169"/>
      <c r="K274" s="169"/>
      <c r="L274" s="160">
        <v>32841.21</v>
      </c>
      <c r="M274" s="160">
        <v>4803.7</v>
      </c>
      <c r="N274" s="160">
        <v>0</v>
      </c>
      <c r="O274" s="160">
        <v>37644.910000000003</v>
      </c>
      <c r="P274" s="160">
        <f t="shared" si="1"/>
        <v>4803.7</v>
      </c>
    </row>
    <row r="275" spans="1:16" ht="19.2" x14ac:dyDescent="0.2">
      <c r="A275" s="78" t="s">
        <v>798</v>
      </c>
      <c r="B275" s="140" t="s">
        <v>372</v>
      </c>
      <c r="C275" s="141"/>
      <c r="D275" s="141"/>
      <c r="E275" s="141"/>
      <c r="F275" s="141"/>
      <c r="G275" s="65" t="s">
        <v>799</v>
      </c>
      <c r="H275" s="169"/>
      <c r="I275" s="169"/>
      <c r="J275" s="169"/>
      <c r="K275" s="169"/>
      <c r="L275" s="160">
        <v>321367.32</v>
      </c>
      <c r="M275" s="160">
        <v>42909.62</v>
      </c>
      <c r="N275" s="160">
        <v>0</v>
      </c>
      <c r="O275" s="160">
        <v>364276.94</v>
      </c>
      <c r="P275" s="160">
        <f t="shared" si="1"/>
        <v>42909.62</v>
      </c>
    </row>
    <row r="276" spans="1:16" ht="19.2" x14ac:dyDescent="0.2">
      <c r="A276" s="78" t="s">
        <v>800</v>
      </c>
      <c r="B276" s="140" t="s">
        <v>372</v>
      </c>
      <c r="C276" s="141"/>
      <c r="D276" s="141"/>
      <c r="E276" s="141"/>
      <c r="F276" s="141"/>
      <c r="G276" s="65" t="s">
        <v>801</v>
      </c>
      <c r="H276" s="169"/>
      <c r="I276" s="169"/>
      <c r="J276" s="169"/>
      <c r="K276" s="169"/>
      <c r="L276" s="160">
        <v>301731.67</v>
      </c>
      <c r="M276" s="160">
        <v>1958.67</v>
      </c>
      <c r="N276" s="160">
        <v>0</v>
      </c>
      <c r="O276" s="160">
        <v>303690.34000000003</v>
      </c>
      <c r="P276" s="160">
        <f t="shared" si="1"/>
        <v>1958.67</v>
      </c>
    </row>
    <row r="277" spans="1:16" ht="19.2" x14ac:dyDescent="0.2">
      <c r="A277" s="78" t="s">
        <v>802</v>
      </c>
      <c r="B277" s="140" t="s">
        <v>372</v>
      </c>
      <c r="C277" s="141"/>
      <c r="D277" s="141"/>
      <c r="E277" s="141"/>
      <c r="F277" s="141"/>
      <c r="G277" s="65" t="s">
        <v>803</v>
      </c>
      <c r="H277" s="169"/>
      <c r="I277" s="169"/>
      <c r="J277" s="169"/>
      <c r="K277" s="169"/>
      <c r="L277" s="160">
        <v>317620.89</v>
      </c>
      <c r="M277" s="160">
        <v>84142.73</v>
      </c>
      <c r="N277" s="160">
        <v>0</v>
      </c>
      <c r="O277" s="160">
        <v>401763.62</v>
      </c>
      <c r="P277" s="160">
        <f t="shared" si="1"/>
        <v>84142.73</v>
      </c>
    </row>
    <row r="278" spans="1:16" ht="19.2" x14ac:dyDescent="0.2">
      <c r="A278" s="78" t="s">
        <v>804</v>
      </c>
      <c r="B278" s="140" t="s">
        <v>372</v>
      </c>
      <c r="C278" s="141"/>
      <c r="D278" s="141"/>
      <c r="E278" s="141"/>
      <c r="F278" s="141"/>
      <c r="G278" s="65" t="s">
        <v>805</v>
      </c>
      <c r="H278" s="169"/>
      <c r="I278" s="169"/>
      <c r="J278" s="169"/>
      <c r="K278" s="169"/>
      <c r="L278" s="160">
        <v>48551.76</v>
      </c>
      <c r="M278" s="160">
        <v>4322.59</v>
      </c>
      <c r="N278" s="160">
        <v>0</v>
      </c>
      <c r="O278" s="160">
        <v>52874.35</v>
      </c>
      <c r="P278" s="160">
        <f t="shared" si="1"/>
        <v>4322.59</v>
      </c>
    </row>
    <row r="279" spans="1:16" ht="19.2" x14ac:dyDescent="0.2">
      <c r="A279" s="78" t="s">
        <v>806</v>
      </c>
      <c r="B279" s="140" t="s">
        <v>372</v>
      </c>
      <c r="C279" s="141"/>
      <c r="D279" s="141"/>
      <c r="E279" s="141"/>
      <c r="F279" s="141"/>
      <c r="G279" s="65" t="s">
        <v>807</v>
      </c>
      <c r="H279" s="169"/>
      <c r="I279" s="169"/>
      <c r="J279" s="169"/>
      <c r="K279" s="169"/>
      <c r="L279" s="160">
        <v>45909.17</v>
      </c>
      <c r="M279" s="160">
        <v>6169.19</v>
      </c>
      <c r="N279" s="160">
        <v>0</v>
      </c>
      <c r="O279" s="160">
        <v>52078.36</v>
      </c>
      <c r="P279" s="160">
        <f t="shared" si="1"/>
        <v>6169.19</v>
      </c>
    </row>
    <row r="280" spans="1:16" x14ac:dyDescent="0.2">
      <c r="A280" s="80" t="s">
        <v>372</v>
      </c>
      <c r="B280" s="140" t="s">
        <v>372</v>
      </c>
      <c r="C280" s="141"/>
      <c r="D280" s="141"/>
      <c r="E280" s="141"/>
      <c r="F280" s="141"/>
      <c r="G280" s="68" t="s">
        <v>372</v>
      </c>
      <c r="H280" s="164"/>
      <c r="I280" s="164"/>
      <c r="J280" s="164"/>
      <c r="K280" s="164"/>
      <c r="L280" s="163"/>
      <c r="M280" s="163"/>
      <c r="N280" s="163"/>
      <c r="O280" s="163"/>
      <c r="P280" s="167">
        <f t="shared" si="1"/>
        <v>0</v>
      </c>
    </row>
    <row r="281" spans="1:16" x14ac:dyDescent="0.2">
      <c r="A281" s="76" t="s">
        <v>808</v>
      </c>
      <c r="B281" s="139" t="s">
        <v>372</v>
      </c>
      <c r="C281" s="58" t="s">
        <v>809</v>
      </c>
      <c r="D281" s="59"/>
      <c r="E281" s="59"/>
      <c r="F281" s="59"/>
      <c r="G281" s="59"/>
      <c r="H281" s="156"/>
      <c r="I281" s="156"/>
      <c r="J281" s="156"/>
      <c r="K281" s="156"/>
      <c r="L281" s="168">
        <v>385894.03</v>
      </c>
      <c r="M281" s="168">
        <v>67396.23</v>
      </c>
      <c r="N281" s="168">
        <v>0</v>
      </c>
      <c r="O281" s="168">
        <v>453290.26</v>
      </c>
      <c r="P281" s="168">
        <f t="shared" si="1"/>
        <v>67396.23</v>
      </c>
    </row>
    <row r="282" spans="1:16" x14ac:dyDescent="0.2">
      <c r="A282" s="76" t="s">
        <v>810</v>
      </c>
      <c r="B282" s="140" t="s">
        <v>372</v>
      </c>
      <c r="C282" s="141"/>
      <c r="D282" s="58" t="s">
        <v>809</v>
      </c>
      <c r="E282" s="59"/>
      <c r="F282" s="59"/>
      <c r="G282" s="59"/>
      <c r="H282" s="156"/>
      <c r="I282" s="156"/>
      <c r="J282" s="156"/>
      <c r="K282" s="156"/>
      <c r="L282" s="168">
        <v>385894.03</v>
      </c>
      <c r="M282" s="168">
        <v>67396.23</v>
      </c>
      <c r="N282" s="168">
        <v>0</v>
      </c>
      <c r="O282" s="168">
        <v>453290.26</v>
      </c>
      <c r="P282" s="168">
        <f t="shared" si="1"/>
        <v>67396.23</v>
      </c>
    </row>
    <row r="283" spans="1:16" x14ac:dyDescent="0.2">
      <c r="A283" s="76" t="s">
        <v>811</v>
      </c>
      <c r="B283" s="140" t="s">
        <v>372</v>
      </c>
      <c r="C283" s="141"/>
      <c r="D283" s="141"/>
      <c r="E283" s="58" t="s">
        <v>809</v>
      </c>
      <c r="F283" s="59"/>
      <c r="G283" s="59"/>
      <c r="H283" s="156"/>
      <c r="I283" s="156"/>
      <c r="J283" s="156"/>
      <c r="K283" s="156"/>
      <c r="L283" s="168">
        <v>385894.03</v>
      </c>
      <c r="M283" s="168">
        <v>67396.23</v>
      </c>
      <c r="N283" s="168">
        <v>0</v>
      </c>
      <c r="O283" s="168">
        <v>453290.26</v>
      </c>
      <c r="P283" s="168">
        <f t="shared" si="1"/>
        <v>67396.23</v>
      </c>
    </row>
    <row r="284" spans="1:16" x14ac:dyDescent="0.2">
      <c r="A284" s="76" t="s">
        <v>812</v>
      </c>
      <c r="B284" s="140" t="s">
        <v>372</v>
      </c>
      <c r="C284" s="141"/>
      <c r="D284" s="141"/>
      <c r="E284" s="141"/>
      <c r="F284" s="58" t="s">
        <v>813</v>
      </c>
      <c r="G284" s="59"/>
      <c r="H284" s="156"/>
      <c r="I284" s="156"/>
      <c r="J284" s="156"/>
      <c r="K284" s="156"/>
      <c r="L284" s="168">
        <v>16733.13</v>
      </c>
      <c r="M284" s="168">
        <v>1164.1199999999999</v>
      </c>
      <c r="N284" s="168">
        <v>0</v>
      </c>
      <c r="O284" s="168">
        <v>17897.25</v>
      </c>
      <c r="P284" s="168">
        <f t="shared" si="1"/>
        <v>1164.1199999999999</v>
      </c>
    </row>
    <row r="285" spans="1:16" ht="19.2" x14ac:dyDescent="0.2">
      <c r="A285" s="78" t="s">
        <v>814</v>
      </c>
      <c r="B285" s="140" t="s">
        <v>372</v>
      </c>
      <c r="C285" s="141"/>
      <c r="D285" s="141"/>
      <c r="E285" s="141"/>
      <c r="F285" s="141"/>
      <c r="G285" s="65" t="s">
        <v>815</v>
      </c>
      <c r="H285" s="169"/>
      <c r="I285" s="169"/>
      <c r="J285" s="169"/>
      <c r="K285" s="169"/>
      <c r="L285" s="160">
        <v>16733.13</v>
      </c>
      <c r="M285" s="160">
        <v>1164.1199999999999</v>
      </c>
      <c r="N285" s="160">
        <v>0</v>
      </c>
      <c r="O285" s="160">
        <v>17897.25</v>
      </c>
      <c r="P285" s="160">
        <f t="shared" si="1"/>
        <v>1164.1199999999999</v>
      </c>
    </row>
    <row r="286" spans="1:16" x14ac:dyDescent="0.2">
      <c r="A286" s="80" t="s">
        <v>372</v>
      </c>
      <c r="B286" s="140" t="s">
        <v>372</v>
      </c>
      <c r="C286" s="141"/>
      <c r="D286" s="141"/>
      <c r="E286" s="141"/>
      <c r="F286" s="141"/>
      <c r="G286" s="68" t="s">
        <v>372</v>
      </c>
      <c r="H286" s="164"/>
      <c r="I286" s="164"/>
      <c r="J286" s="164"/>
      <c r="K286" s="164"/>
      <c r="L286" s="163"/>
      <c r="M286" s="163"/>
      <c r="N286" s="163"/>
      <c r="O286" s="163"/>
      <c r="P286" s="167">
        <f t="shared" si="1"/>
        <v>0</v>
      </c>
    </row>
    <row r="287" spans="1:16" x14ac:dyDescent="0.2">
      <c r="A287" s="76" t="s">
        <v>816</v>
      </c>
      <c r="B287" s="140" t="s">
        <v>372</v>
      </c>
      <c r="C287" s="141"/>
      <c r="D287" s="141"/>
      <c r="E287" s="141"/>
      <c r="F287" s="58" t="s">
        <v>817</v>
      </c>
      <c r="G287" s="59"/>
      <c r="H287" s="156"/>
      <c r="I287" s="156"/>
      <c r="J287" s="156"/>
      <c r="K287" s="156"/>
      <c r="L287" s="168">
        <v>230525.59</v>
      </c>
      <c r="M287" s="168">
        <v>48049.83</v>
      </c>
      <c r="N287" s="168">
        <v>0</v>
      </c>
      <c r="O287" s="168">
        <v>278575.42</v>
      </c>
      <c r="P287" s="168">
        <f t="shared" si="1"/>
        <v>48049.83</v>
      </c>
    </row>
    <row r="288" spans="1:16" ht="19.2" x14ac:dyDescent="0.2">
      <c r="A288" s="78" t="s">
        <v>818</v>
      </c>
      <c r="B288" s="140" t="s">
        <v>372</v>
      </c>
      <c r="C288" s="141"/>
      <c r="D288" s="141"/>
      <c r="E288" s="141"/>
      <c r="F288" s="141"/>
      <c r="G288" s="65" t="s">
        <v>819</v>
      </c>
      <c r="H288" s="169"/>
      <c r="I288" s="169"/>
      <c r="J288" s="169"/>
      <c r="K288" s="169"/>
      <c r="L288" s="160">
        <v>94181.29</v>
      </c>
      <c r="M288" s="160">
        <v>17253.09</v>
      </c>
      <c r="N288" s="160">
        <v>0</v>
      </c>
      <c r="O288" s="160">
        <v>111434.38</v>
      </c>
      <c r="P288" s="160">
        <f t="shared" si="1"/>
        <v>17253.09</v>
      </c>
    </row>
    <row r="289" spans="1:16" ht="19.2" x14ac:dyDescent="0.2">
      <c r="A289" s="78" t="s">
        <v>820</v>
      </c>
      <c r="B289" s="140" t="s">
        <v>372</v>
      </c>
      <c r="C289" s="141"/>
      <c r="D289" s="141"/>
      <c r="E289" s="141"/>
      <c r="F289" s="141"/>
      <c r="G289" s="65" t="s">
        <v>821</v>
      </c>
      <c r="H289" s="169"/>
      <c r="I289" s="169"/>
      <c r="J289" s="169"/>
      <c r="K289" s="169"/>
      <c r="L289" s="160">
        <v>34497.65</v>
      </c>
      <c r="M289" s="160">
        <v>2599.5</v>
      </c>
      <c r="N289" s="160">
        <v>0</v>
      </c>
      <c r="O289" s="160">
        <v>37097.15</v>
      </c>
      <c r="P289" s="160">
        <f t="shared" si="1"/>
        <v>2599.5</v>
      </c>
    </row>
    <row r="290" spans="1:16" ht="19.2" x14ac:dyDescent="0.2">
      <c r="A290" s="78" t="s">
        <v>822</v>
      </c>
      <c r="B290" s="140" t="s">
        <v>372</v>
      </c>
      <c r="C290" s="141"/>
      <c r="D290" s="141"/>
      <c r="E290" s="141"/>
      <c r="F290" s="141"/>
      <c r="G290" s="65" t="s">
        <v>823</v>
      </c>
      <c r="H290" s="169"/>
      <c r="I290" s="169"/>
      <c r="J290" s="169"/>
      <c r="K290" s="169"/>
      <c r="L290" s="160">
        <v>74725.429999999993</v>
      </c>
      <c r="M290" s="160">
        <v>21614.17</v>
      </c>
      <c r="N290" s="160">
        <v>0</v>
      </c>
      <c r="O290" s="160">
        <v>96339.6</v>
      </c>
      <c r="P290" s="160">
        <f t="shared" si="1"/>
        <v>21614.17</v>
      </c>
    </row>
    <row r="291" spans="1:16" ht="19.2" x14ac:dyDescent="0.2">
      <c r="A291" s="78" t="s">
        <v>824</v>
      </c>
      <c r="B291" s="140" t="s">
        <v>372</v>
      </c>
      <c r="C291" s="141"/>
      <c r="D291" s="141"/>
      <c r="E291" s="141"/>
      <c r="F291" s="141"/>
      <c r="G291" s="65" t="s">
        <v>825</v>
      </c>
      <c r="H291" s="169"/>
      <c r="I291" s="169"/>
      <c r="J291" s="169"/>
      <c r="K291" s="169"/>
      <c r="L291" s="160">
        <v>27121.22</v>
      </c>
      <c r="M291" s="160">
        <v>6583.07</v>
      </c>
      <c r="N291" s="160">
        <v>0</v>
      </c>
      <c r="O291" s="160">
        <v>33704.29</v>
      </c>
      <c r="P291" s="160">
        <f t="shared" si="1"/>
        <v>6583.07</v>
      </c>
    </row>
    <row r="292" spans="1:16" x14ac:dyDescent="0.2">
      <c r="A292" s="80" t="s">
        <v>372</v>
      </c>
      <c r="B292" s="140" t="s">
        <v>372</v>
      </c>
      <c r="C292" s="141"/>
      <c r="D292" s="141"/>
      <c r="E292" s="141"/>
      <c r="F292" s="141"/>
      <c r="G292" s="68" t="s">
        <v>372</v>
      </c>
      <c r="H292" s="164"/>
      <c r="I292" s="164"/>
      <c r="J292" s="164"/>
      <c r="K292" s="164"/>
      <c r="L292" s="163"/>
      <c r="M292" s="163"/>
      <c r="N292" s="163"/>
      <c r="O292" s="163"/>
      <c r="P292" s="167">
        <f t="shared" si="1"/>
        <v>0</v>
      </c>
    </row>
    <row r="293" spans="1:16" x14ac:dyDescent="0.2">
      <c r="A293" s="76" t="s">
        <v>826</v>
      </c>
      <c r="B293" s="140" t="s">
        <v>372</v>
      </c>
      <c r="C293" s="141"/>
      <c r="D293" s="141"/>
      <c r="E293" s="141"/>
      <c r="F293" s="58" t="s">
        <v>827</v>
      </c>
      <c r="G293" s="59"/>
      <c r="H293" s="156"/>
      <c r="I293" s="156"/>
      <c r="J293" s="156"/>
      <c r="K293" s="156"/>
      <c r="L293" s="168">
        <v>836.4</v>
      </c>
      <c r="M293" s="168">
        <v>99</v>
      </c>
      <c r="N293" s="168">
        <v>0</v>
      </c>
      <c r="O293" s="168">
        <v>935.4</v>
      </c>
      <c r="P293" s="168">
        <f t="shared" si="1"/>
        <v>99</v>
      </c>
    </row>
    <row r="294" spans="1:16" ht="19.2" x14ac:dyDescent="0.2">
      <c r="A294" s="78" t="s">
        <v>828</v>
      </c>
      <c r="B294" s="140" t="s">
        <v>372</v>
      </c>
      <c r="C294" s="141"/>
      <c r="D294" s="141"/>
      <c r="E294" s="141"/>
      <c r="F294" s="141"/>
      <c r="G294" s="65" t="s">
        <v>829</v>
      </c>
      <c r="H294" s="169"/>
      <c r="I294" s="169"/>
      <c r="J294" s="169"/>
      <c r="K294" s="169"/>
      <c r="L294" s="160">
        <v>534.4</v>
      </c>
      <c r="M294" s="160">
        <v>99</v>
      </c>
      <c r="N294" s="160">
        <v>0</v>
      </c>
      <c r="O294" s="160">
        <v>633.4</v>
      </c>
      <c r="P294" s="160">
        <f t="shared" si="1"/>
        <v>99</v>
      </c>
    </row>
    <row r="295" spans="1:16" ht="19.2" x14ac:dyDescent="0.2">
      <c r="A295" s="78" t="s">
        <v>830</v>
      </c>
      <c r="B295" s="140" t="s">
        <v>372</v>
      </c>
      <c r="C295" s="141"/>
      <c r="D295" s="141"/>
      <c r="E295" s="141"/>
      <c r="F295" s="141"/>
      <c r="G295" s="65" t="s">
        <v>831</v>
      </c>
      <c r="H295" s="169"/>
      <c r="I295" s="169"/>
      <c r="J295" s="169"/>
      <c r="K295" s="169"/>
      <c r="L295" s="160">
        <v>302</v>
      </c>
      <c r="M295" s="160">
        <v>0</v>
      </c>
      <c r="N295" s="160">
        <v>0</v>
      </c>
      <c r="O295" s="160">
        <v>302</v>
      </c>
      <c r="P295" s="160">
        <f t="shared" si="1"/>
        <v>0</v>
      </c>
    </row>
    <row r="296" spans="1:16" x14ac:dyDescent="0.2">
      <c r="A296" s="80" t="s">
        <v>372</v>
      </c>
      <c r="B296" s="140" t="s">
        <v>372</v>
      </c>
      <c r="C296" s="141"/>
      <c r="D296" s="141"/>
      <c r="E296" s="141"/>
      <c r="F296" s="141"/>
      <c r="G296" s="68" t="s">
        <v>372</v>
      </c>
      <c r="H296" s="164"/>
      <c r="I296" s="164"/>
      <c r="J296" s="164"/>
      <c r="K296" s="164"/>
      <c r="L296" s="163"/>
      <c r="M296" s="163"/>
      <c r="N296" s="163"/>
      <c r="O296" s="163"/>
      <c r="P296" s="167">
        <f t="shared" si="1"/>
        <v>0</v>
      </c>
    </row>
    <row r="297" spans="1:16" x14ac:dyDescent="0.2">
      <c r="A297" s="76" t="s">
        <v>832</v>
      </c>
      <c r="B297" s="140" t="s">
        <v>372</v>
      </c>
      <c r="C297" s="141"/>
      <c r="D297" s="141"/>
      <c r="E297" s="141"/>
      <c r="F297" s="58" t="s">
        <v>833</v>
      </c>
      <c r="G297" s="59"/>
      <c r="H297" s="156"/>
      <c r="I297" s="156"/>
      <c r="J297" s="156"/>
      <c r="K297" s="156"/>
      <c r="L297" s="168">
        <v>71.599999999999994</v>
      </c>
      <c r="M297" s="168">
        <v>0</v>
      </c>
      <c r="N297" s="168">
        <v>0</v>
      </c>
      <c r="O297" s="168">
        <v>71.599999999999994</v>
      </c>
      <c r="P297" s="168">
        <f t="shared" si="1"/>
        <v>0</v>
      </c>
    </row>
    <row r="298" spans="1:16" ht="19.2" x14ac:dyDescent="0.2">
      <c r="A298" s="78" t="s">
        <v>838</v>
      </c>
      <c r="B298" s="140" t="s">
        <v>372</v>
      </c>
      <c r="C298" s="141"/>
      <c r="D298" s="141"/>
      <c r="E298" s="141"/>
      <c r="F298" s="141"/>
      <c r="G298" s="65" t="s">
        <v>839</v>
      </c>
      <c r="H298" s="169"/>
      <c r="I298" s="169"/>
      <c r="J298" s="169"/>
      <c r="K298" s="169"/>
      <c r="L298" s="160">
        <v>71.599999999999994</v>
      </c>
      <c r="M298" s="160">
        <v>0</v>
      </c>
      <c r="N298" s="160">
        <v>0</v>
      </c>
      <c r="O298" s="160">
        <v>71.599999999999994</v>
      </c>
      <c r="P298" s="160">
        <f t="shared" si="1"/>
        <v>0</v>
      </c>
    </row>
    <row r="299" spans="1:16" x14ac:dyDescent="0.2">
      <c r="A299" s="80" t="s">
        <v>372</v>
      </c>
      <c r="B299" s="140" t="s">
        <v>372</v>
      </c>
      <c r="C299" s="141"/>
      <c r="D299" s="141"/>
      <c r="E299" s="141"/>
      <c r="F299" s="141"/>
      <c r="G299" s="68" t="s">
        <v>372</v>
      </c>
      <c r="H299" s="164"/>
      <c r="I299" s="164"/>
      <c r="J299" s="164"/>
      <c r="K299" s="164"/>
      <c r="L299" s="163"/>
      <c r="M299" s="163"/>
      <c r="N299" s="163"/>
      <c r="O299" s="163"/>
      <c r="P299" s="167">
        <f t="shared" si="1"/>
        <v>0</v>
      </c>
    </row>
    <row r="300" spans="1:16" x14ac:dyDescent="0.2">
      <c r="A300" s="76" t="s">
        <v>840</v>
      </c>
      <c r="B300" s="140" t="s">
        <v>372</v>
      </c>
      <c r="C300" s="141"/>
      <c r="D300" s="141"/>
      <c r="E300" s="141"/>
      <c r="F300" s="58" t="s">
        <v>841</v>
      </c>
      <c r="G300" s="59"/>
      <c r="H300" s="156"/>
      <c r="I300" s="156"/>
      <c r="J300" s="156"/>
      <c r="K300" s="156"/>
      <c r="L300" s="168">
        <v>61890.78</v>
      </c>
      <c r="M300" s="168">
        <v>6558.48</v>
      </c>
      <c r="N300" s="168">
        <v>0</v>
      </c>
      <c r="O300" s="168">
        <v>68449.259999999995</v>
      </c>
      <c r="P300" s="168">
        <f t="shared" si="1"/>
        <v>6558.48</v>
      </c>
    </row>
    <row r="301" spans="1:16" ht="19.2" x14ac:dyDescent="0.2">
      <c r="A301" s="78" t="s">
        <v>842</v>
      </c>
      <c r="B301" s="140" t="s">
        <v>372</v>
      </c>
      <c r="C301" s="141"/>
      <c r="D301" s="141"/>
      <c r="E301" s="141"/>
      <c r="F301" s="141"/>
      <c r="G301" s="65" t="s">
        <v>843</v>
      </c>
      <c r="H301" s="169"/>
      <c r="I301" s="169"/>
      <c r="J301" s="169"/>
      <c r="K301" s="169"/>
      <c r="L301" s="160">
        <v>27771.81</v>
      </c>
      <c r="M301" s="160">
        <v>3284.33</v>
      </c>
      <c r="N301" s="160">
        <v>0</v>
      </c>
      <c r="O301" s="160">
        <v>31056.14</v>
      </c>
      <c r="P301" s="160">
        <f t="shared" si="1"/>
        <v>3284.33</v>
      </c>
    </row>
    <row r="302" spans="1:16" ht="19.2" x14ac:dyDescent="0.2">
      <c r="A302" s="78" t="s">
        <v>844</v>
      </c>
      <c r="B302" s="140" t="s">
        <v>372</v>
      </c>
      <c r="C302" s="141"/>
      <c r="D302" s="141"/>
      <c r="E302" s="141"/>
      <c r="F302" s="141"/>
      <c r="G302" s="65" t="s">
        <v>845</v>
      </c>
      <c r="H302" s="169"/>
      <c r="I302" s="169"/>
      <c r="J302" s="169"/>
      <c r="K302" s="169"/>
      <c r="L302" s="160">
        <v>15084.83</v>
      </c>
      <c r="M302" s="160">
        <v>3274.15</v>
      </c>
      <c r="N302" s="160">
        <v>0</v>
      </c>
      <c r="O302" s="160">
        <v>18358.98</v>
      </c>
      <c r="P302" s="160">
        <f t="shared" si="1"/>
        <v>3274.15</v>
      </c>
    </row>
    <row r="303" spans="1:16" ht="19.2" x14ac:dyDescent="0.2">
      <c r="A303" s="78" t="s">
        <v>846</v>
      </c>
      <c r="B303" s="140" t="s">
        <v>372</v>
      </c>
      <c r="C303" s="141"/>
      <c r="D303" s="141"/>
      <c r="E303" s="141"/>
      <c r="F303" s="141"/>
      <c r="G303" s="65" t="s">
        <v>847</v>
      </c>
      <c r="H303" s="169"/>
      <c r="I303" s="169"/>
      <c r="J303" s="169"/>
      <c r="K303" s="169"/>
      <c r="L303" s="160">
        <v>6714.9</v>
      </c>
      <c r="M303" s="160">
        <v>0</v>
      </c>
      <c r="N303" s="160">
        <v>0</v>
      </c>
      <c r="O303" s="160">
        <v>6714.9</v>
      </c>
      <c r="P303" s="160">
        <f t="shared" si="1"/>
        <v>0</v>
      </c>
    </row>
    <row r="304" spans="1:16" ht="19.2" x14ac:dyDescent="0.2">
      <c r="A304" s="78" t="s">
        <v>848</v>
      </c>
      <c r="B304" s="140" t="s">
        <v>372</v>
      </c>
      <c r="C304" s="141"/>
      <c r="D304" s="141"/>
      <c r="E304" s="141"/>
      <c r="F304" s="141"/>
      <c r="G304" s="65" t="s">
        <v>849</v>
      </c>
      <c r="H304" s="169"/>
      <c r="I304" s="169"/>
      <c r="J304" s="169"/>
      <c r="K304" s="169"/>
      <c r="L304" s="160">
        <v>780.4</v>
      </c>
      <c r="M304" s="160">
        <v>0</v>
      </c>
      <c r="N304" s="160">
        <v>0</v>
      </c>
      <c r="O304" s="160">
        <v>780.4</v>
      </c>
      <c r="P304" s="160">
        <f t="shared" si="1"/>
        <v>0</v>
      </c>
    </row>
    <row r="305" spans="1:16" ht="19.2" x14ac:dyDescent="0.2">
      <c r="A305" s="78" t="s">
        <v>850</v>
      </c>
      <c r="B305" s="140" t="s">
        <v>372</v>
      </c>
      <c r="C305" s="141"/>
      <c r="D305" s="141"/>
      <c r="E305" s="141"/>
      <c r="F305" s="141"/>
      <c r="G305" s="65" t="s">
        <v>851</v>
      </c>
      <c r="H305" s="169"/>
      <c r="I305" s="169"/>
      <c r="J305" s="169"/>
      <c r="K305" s="169"/>
      <c r="L305" s="160">
        <v>8375.75</v>
      </c>
      <c r="M305" s="160">
        <v>0</v>
      </c>
      <c r="N305" s="160">
        <v>0</v>
      </c>
      <c r="O305" s="160">
        <v>8375.75</v>
      </c>
      <c r="P305" s="160">
        <f t="shared" si="1"/>
        <v>0</v>
      </c>
    </row>
    <row r="306" spans="1:16" ht="19.2" x14ac:dyDescent="0.2">
      <c r="A306" s="78" t="s">
        <v>852</v>
      </c>
      <c r="B306" s="140" t="s">
        <v>372</v>
      </c>
      <c r="C306" s="141"/>
      <c r="D306" s="141"/>
      <c r="E306" s="141"/>
      <c r="F306" s="141"/>
      <c r="G306" s="65" t="s">
        <v>805</v>
      </c>
      <c r="H306" s="169"/>
      <c r="I306" s="169"/>
      <c r="J306" s="169"/>
      <c r="K306" s="169"/>
      <c r="L306" s="160">
        <v>3163.09</v>
      </c>
      <c r="M306" s="160">
        <v>0</v>
      </c>
      <c r="N306" s="160">
        <v>0</v>
      </c>
      <c r="O306" s="160">
        <v>3163.09</v>
      </c>
      <c r="P306" s="160">
        <f t="shared" si="1"/>
        <v>0</v>
      </c>
    </row>
    <row r="307" spans="1:16" x14ac:dyDescent="0.2">
      <c r="A307" s="80" t="s">
        <v>372</v>
      </c>
      <c r="B307" s="140" t="s">
        <v>372</v>
      </c>
      <c r="C307" s="141"/>
      <c r="D307" s="141"/>
      <c r="E307" s="141"/>
      <c r="F307" s="141"/>
      <c r="G307" s="68" t="s">
        <v>372</v>
      </c>
      <c r="H307" s="164"/>
      <c r="I307" s="164"/>
      <c r="J307" s="164"/>
      <c r="K307" s="164"/>
      <c r="L307" s="163"/>
      <c r="M307" s="163"/>
      <c r="N307" s="163"/>
      <c r="O307" s="163"/>
      <c r="P307" s="167">
        <f t="shared" si="1"/>
        <v>0</v>
      </c>
    </row>
    <row r="308" spans="1:16" x14ac:dyDescent="0.2">
      <c r="A308" s="76" t="s">
        <v>853</v>
      </c>
      <c r="B308" s="140" t="s">
        <v>372</v>
      </c>
      <c r="C308" s="141"/>
      <c r="D308" s="141"/>
      <c r="E308" s="141"/>
      <c r="F308" s="58" t="s">
        <v>854</v>
      </c>
      <c r="G308" s="59"/>
      <c r="H308" s="156"/>
      <c r="I308" s="156"/>
      <c r="J308" s="156"/>
      <c r="K308" s="156"/>
      <c r="L308" s="168">
        <v>42118.080000000002</v>
      </c>
      <c r="M308" s="168">
        <v>4636.9799999999996</v>
      </c>
      <c r="N308" s="168">
        <v>0</v>
      </c>
      <c r="O308" s="168">
        <v>46755.06</v>
      </c>
      <c r="P308" s="168">
        <f t="shared" si="1"/>
        <v>4636.9799999999996</v>
      </c>
    </row>
    <row r="309" spans="1:16" ht="19.2" x14ac:dyDescent="0.2">
      <c r="A309" s="78" t="s">
        <v>855</v>
      </c>
      <c r="B309" s="140" t="s">
        <v>372</v>
      </c>
      <c r="C309" s="141"/>
      <c r="D309" s="141"/>
      <c r="E309" s="141"/>
      <c r="F309" s="141"/>
      <c r="G309" s="65" t="s">
        <v>643</v>
      </c>
      <c r="H309" s="169"/>
      <c r="I309" s="169"/>
      <c r="J309" s="169"/>
      <c r="K309" s="169"/>
      <c r="L309" s="160">
        <v>7920.16</v>
      </c>
      <c r="M309" s="160">
        <v>2068.7399999999998</v>
      </c>
      <c r="N309" s="160">
        <v>0</v>
      </c>
      <c r="O309" s="160">
        <v>9988.9</v>
      </c>
      <c r="P309" s="160">
        <f t="shared" si="1"/>
        <v>2068.7399999999998</v>
      </c>
    </row>
    <row r="310" spans="1:16" ht="19.2" x14ac:dyDescent="0.2">
      <c r="A310" s="78" t="s">
        <v>856</v>
      </c>
      <c r="B310" s="140" t="s">
        <v>372</v>
      </c>
      <c r="C310" s="141"/>
      <c r="D310" s="141"/>
      <c r="E310" s="141"/>
      <c r="F310" s="141"/>
      <c r="G310" s="65" t="s">
        <v>857</v>
      </c>
      <c r="H310" s="169"/>
      <c r="I310" s="169"/>
      <c r="J310" s="169"/>
      <c r="K310" s="169"/>
      <c r="L310" s="160">
        <v>367.16</v>
      </c>
      <c r="M310" s="160">
        <v>0</v>
      </c>
      <c r="N310" s="160">
        <v>0</v>
      </c>
      <c r="O310" s="160">
        <v>367.16</v>
      </c>
      <c r="P310" s="160">
        <f t="shared" si="1"/>
        <v>0</v>
      </c>
    </row>
    <row r="311" spans="1:16" ht="19.2" x14ac:dyDescent="0.2">
      <c r="A311" s="78" t="s">
        <v>858</v>
      </c>
      <c r="B311" s="140" t="s">
        <v>372</v>
      </c>
      <c r="C311" s="141"/>
      <c r="D311" s="141"/>
      <c r="E311" s="141"/>
      <c r="F311" s="141"/>
      <c r="G311" s="65" t="s">
        <v>859</v>
      </c>
      <c r="H311" s="169"/>
      <c r="I311" s="169"/>
      <c r="J311" s="169"/>
      <c r="K311" s="169"/>
      <c r="L311" s="160">
        <v>8289.09</v>
      </c>
      <c r="M311" s="160">
        <v>1269.02</v>
      </c>
      <c r="N311" s="160">
        <v>0</v>
      </c>
      <c r="O311" s="160">
        <v>9558.11</v>
      </c>
      <c r="P311" s="160">
        <f t="shared" si="1"/>
        <v>1269.02</v>
      </c>
    </row>
    <row r="312" spans="1:16" ht="19.2" x14ac:dyDescent="0.2">
      <c r="A312" s="78" t="s">
        <v>860</v>
      </c>
      <c r="B312" s="140" t="s">
        <v>372</v>
      </c>
      <c r="C312" s="141"/>
      <c r="D312" s="141"/>
      <c r="E312" s="141"/>
      <c r="F312" s="141"/>
      <c r="G312" s="65" t="s">
        <v>861</v>
      </c>
      <c r="H312" s="169"/>
      <c r="I312" s="169"/>
      <c r="J312" s="169"/>
      <c r="K312" s="169"/>
      <c r="L312" s="160">
        <v>23482.51</v>
      </c>
      <c r="M312" s="160">
        <v>871.56</v>
      </c>
      <c r="N312" s="160">
        <v>0</v>
      </c>
      <c r="O312" s="160">
        <v>24354.07</v>
      </c>
      <c r="P312" s="160">
        <f t="shared" si="1"/>
        <v>871.56</v>
      </c>
    </row>
    <row r="313" spans="1:16" ht="19.2" x14ac:dyDescent="0.2">
      <c r="A313" s="78" t="s">
        <v>862</v>
      </c>
      <c r="B313" s="140" t="s">
        <v>372</v>
      </c>
      <c r="C313" s="141"/>
      <c r="D313" s="141"/>
      <c r="E313" s="141"/>
      <c r="F313" s="141"/>
      <c r="G313" s="65" t="s">
        <v>863</v>
      </c>
      <c r="H313" s="169"/>
      <c r="I313" s="169"/>
      <c r="J313" s="169"/>
      <c r="K313" s="169"/>
      <c r="L313" s="160">
        <v>2003.84</v>
      </c>
      <c r="M313" s="160">
        <v>427.66</v>
      </c>
      <c r="N313" s="160">
        <v>0</v>
      </c>
      <c r="O313" s="160">
        <v>2431.5</v>
      </c>
      <c r="P313" s="160">
        <f t="shared" si="1"/>
        <v>427.66</v>
      </c>
    </row>
    <row r="314" spans="1:16" ht="19.2" x14ac:dyDescent="0.2">
      <c r="A314" s="78" t="s">
        <v>864</v>
      </c>
      <c r="B314" s="140" t="s">
        <v>372</v>
      </c>
      <c r="C314" s="141"/>
      <c r="D314" s="141"/>
      <c r="E314" s="141"/>
      <c r="F314" s="141"/>
      <c r="G314" s="65" t="s">
        <v>865</v>
      </c>
      <c r="H314" s="169"/>
      <c r="I314" s="169"/>
      <c r="J314" s="169"/>
      <c r="K314" s="169"/>
      <c r="L314" s="160">
        <v>55.32</v>
      </c>
      <c r="M314" s="160">
        <v>0</v>
      </c>
      <c r="N314" s="160">
        <v>0</v>
      </c>
      <c r="O314" s="160">
        <v>55.32</v>
      </c>
      <c r="P314" s="160">
        <f t="shared" si="1"/>
        <v>0</v>
      </c>
    </row>
    <row r="315" spans="1:16" x14ac:dyDescent="0.2">
      <c r="A315" s="80" t="s">
        <v>372</v>
      </c>
      <c r="B315" s="140" t="s">
        <v>372</v>
      </c>
      <c r="C315" s="141"/>
      <c r="D315" s="141"/>
      <c r="E315" s="141"/>
      <c r="F315" s="141"/>
      <c r="G315" s="68" t="s">
        <v>372</v>
      </c>
      <c r="H315" s="164"/>
      <c r="I315" s="164"/>
      <c r="J315" s="164"/>
      <c r="K315" s="164"/>
      <c r="L315" s="163"/>
      <c r="M315" s="163"/>
      <c r="N315" s="163"/>
      <c r="O315" s="163"/>
      <c r="P315" s="167">
        <f t="shared" si="1"/>
        <v>0</v>
      </c>
    </row>
    <row r="316" spans="1:16" x14ac:dyDescent="0.2">
      <c r="A316" s="76" t="s">
        <v>866</v>
      </c>
      <c r="B316" s="140" t="s">
        <v>372</v>
      </c>
      <c r="C316" s="141"/>
      <c r="D316" s="141"/>
      <c r="E316" s="141"/>
      <c r="F316" s="58" t="s">
        <v>867</v>
      </c>
      <c r="G316" s="59"/>
      <c r="H316" s="156"/>
      <c r="I316" s="156"/>
      <c r="J316" s="156"/>
      <c r="K316" s="156"/>
      <c r="L316" s="168">
        <v>30957.65</v>
      </c>
      <c r="M316" s="168">
        <v>6887.82</v>
      </c>
      <c r="N316" s="168">
        <v>0</v>
      </c>
      <c r="O316" s="168">
        <v>37845.47</v>
      </c>
      <c r="P316" s="168">
        <f t="shared" si="1"/>
        <v>6887.82</v>
      </c>
    </row>
    <row r="317" spans="1:16" ht="19.2" x14ac:dyDescent="0.2">
      <c r="A317" s="78" t="s">
        <v>868</v>
      </c>
      <c r="B317" s="140" t="s">
        <v>372</v>
      </c>
      <c r="C317" s="141"/>
      <c r="D317" s="141"/>
      <c r="E317" s="141"/>
      <c r="F317" s="141"/>
      <c r="G317" s="65" t="s">
        <v>869</v>
      </c>
      <c r="H317" s="169"/>
      <c r="I317" s="169"/>
      <c r="J317" s="169"/>
      <c r="K317" s="169"/>
      <c r="L317" s="160">
        <v>275.81</v>
      </c>
      <c r="M317" s="160">
        <v>0</v>
      </c>
      <c r="N317" s="160">
        <v>0</v>
      </c>
      <c r="O317" s="160">
        <v>275.81</v>
      </c>
      <c r="P317" s="160">
        <f t="shared" si="1"/>
        <v>0</v>
      </c>
    </row>
    <row r="318" spans="1:16" ht="19.2" x14ac:dyDescent="0.2">
      <c r="A318" s="78" t="s">
        <v>870</v>
      </c>
      <c r="B318" s="140" t="s">
        <v>372</v>
      </c>
      <c r="C318" s="141"/>
      <c r="D318" s="141"/>
      <c r="E318" s="141"/>
      <c r="F318" s="141"/>
      <c r="G318" s="65" t="s">
        <v>871</v>
      </c>
      <c r="H318" s="169"/>
      <c r="I318" s="169"/>
      <c r="J318" s="169"/>
      <c r="K318" s="169"/>
      <c r="L318" s="160">
        <v>2598.16</v>
      </c>
      <c r="M318" s="160">
        <v>13.5</v>
      </c>
      <c r="N318" s="160">
        <v>0</v>
      </c>
      <c r="O318" s="160">
        <v>2611.66</v>
      </c>
      <c r="P318" s="160">
        <f t="shared" si="1"/>
        <v>13.5</v>
      </c>
    </row>
    <row r="319" spans="1:16" ht="19.2" x14ac:dyDescent="0.2">
      <c r="A319" s="78" t="s">
        <v>872</v>
      </c>
      <c r="B319" s="140" t="s">
        <v>372</v>
      </c>
      <c r="C319" s="141"/>
      <c r="D319" s="141"/>
      <c r="E319" s="141"/>
      <c r="F319" s="141"/>
      <c r="G319" s="65" t="s">
        <v>873</v>
      </c>
      <c r="H319" s="169"/>
      <c r="I319" s="169"/>
      <c r="J319" s="169"/>
      <c r="K319" s="169"/>
      <c r="L319" s="160">
        <v>894.6</v>
      </c>
      <c r="M319" s="160">
        <v>1252.94</v>
      </c>
      <c r="N319" s="160">
        <v>0</v>
      </c>
      <c r="O319" s="160">
        <v>2147.54</v>
      </c>
      <c r="P319" s="160">
        <f t="shared" si="1"/>
        <v>1252.94</v>
      </c>
    </row>
    <row r="320" spans="1:16" ht="19.2" x14ac:dyDescent="0.2">
      <c r="A320" s="78" t="s">
        <v>874</v>
      </c>
      <c r="B320" s="140" t="s">
        <v>372</v>
      </c>
      <c r="C320" s="141"/>
      <c r="D320" s="141"/>
      <c r="E320" s="141"/>
      <c r="F320" s="141"/>
      <c r="G320" s="65" t="s">
        <v>875</v>
      </c>
      <c r="H320" s="169"/>
      <c r="I320" s="169"/>
      <c r="J320" s="169"/>
      <c r="K320" s="169"/>
      <c r="L320" s="160">
        <v>2349.2600000000002</v>
      </c>
      <c r="M320" s="160">
        <v>0</v>
      </c>
      <c r="N320" s="160">
        <v>0</v>
      </c>
      <c r="O320" s="160">
        <v>2349.2600000000002</v>
      </c>
      <c r="P320" s="160">
        <f t="shared" si="1"/>
        <v>0</v>
      </c>
    </row>
    <row r="321" spans="1:16" ht="19.2" x14ac:dyDescent="0.2">
      <c r="A321" s="78" t="s">
        <v>876</v>
      </c>
      <c r="B321" s="140" t="s">
        <v>372</v>
      </c>
      <c r="C321" s="141"/>
      <c r="D321" s="141"/>
      <c r="E321" s="141"/>
      <c r="F321" s="141"/>
      <c r="G321" s="65" t="s">
        <v>877</v>
      </c>
      <c r="H321" s="169"/>
      <c r="I321" s="169"/>
      <c r="J321" s="169"/>
      <c r="K321" s="169"/>
      <c r="L321" s="160">
        <v>245</v>
      </c>
      <c r="M321" s="160">
        <v>0</v>
      </c>
      <c r="N321" s="160">
        <v>0</v>
      </c>
      <c r="O321" s="160">
        <v>245</v>
      </c>
      <c r="P321" s="160">
        <f t="shared" si="1"/>
        <v>0</v>
      </c>
    </row>
    <row r="322" spans="1:16" ht="19.2" x14ac:dyDescent="0.2">
      <c r="A322" s="78" t="s">
        <v>880</v>
      </c>
      <c r="B322" s="140" t="s">
        <v>372</v>
      </c>
      <c r="C322" s="141"/>
      <c r="D322" s="141"/>
      <c r="E322" s="141"/>
      <c r="F322" s="141"/>
      <c r="G322" s="65" t="s">
        <v>881</v>
      </c>
      <c r="H322" s="169"/>
      <c r="I322" s="169"/>
      <c r="J322" s="169"/>
      <c r="K322" s="169"/>
      <c r="L322" s="160">
        <v>46.8</v>
      </c>
      <c r="M322" s="160">
        <v>0</v>
      </c>
      <c r="N322" s="160">
        <v>0</v>
      </c>
      <c r="O322" s="160">
        <v>46.8</v>
      </c>
      <c r="P322" s="160">
        <f t="shared" si="1"/>
        <v>0</v>
      </c>
    </row>
    <row r="323" spans="1:16" ht="19.2" x14ac:dyDescent="0.2">
      <c r="A323" s="78" t="s">
        <v>882</v>
      </c>
      <c r="B323" s="140" t="s">
        <v>372</v>
      </c>
      <c r="C323" s="141"/>
      <c r="D323" s="141"/>
      <c r="E323" s="141"/>
      <c r="F323" s="141"/>
      <c r="G323" s="65" t="s">
        <v>883</v>
      </c>
      <c r="H323" s="169"/>
      <c r="I323" s="169"/>
      <c r="J323" s="169"/>
      <c r="K323" s="169"/>
      <c r="L323" s="160">
        <v>2101.4299999999998</v>
      </c>
      <c r="M323" s="160">
        <v>0</v>
      </c>
      <c r="N323" s="160">
        <v>0</v>
      </c>
      <c r="O323" s="160">
        <v>2101.4299999999998</v>
      </c>
      <c r="P323" s="160">
        <f t="shared" si="1"/>
        <v>0</v>
      </c>
    </row>
    <row r="324" spans="1:16" ht="19.2" x14ac:dyDescent="0.2">
      <c r="A324" s="78" t="s">
        <v>884</v>
      </c>
      <c r="B324" s="140" t="s">
        <v>372</v>
      </c>
      <c r="C324" s="141"/>
      <c r="D324" s="141"/>
      <c r="E324" s="141"/>
      <c r="F324" s="141"/>
      <c r="G324" s="65" t="s">
        <v>885</v>
      </c>
      <c r="H324" s="169"/>
      <c r="I324" s="169"/>
      <c r="J324" s="169"/>
      <c r="K324" s="169"/>
      <c r="L324" s="160">
        <v>181.9</v>
      </c>
      <c r="M324" s="160">
        <v>0</v>
      </c>
      <c r="N324" s="160">
        <v>0</v>
      </c>
      <c r="O324" s="160">
        <v>181.9</v>
      </c>
      <c r="P324" s="160">
        <f t="shared" si="1"/>
        <v>0</v>
      </c>
    </row>
    <row r="325" spans="1:16" ht="19.2" x14ac:dyDescent="0.2">
      <c r="A325" s="78" t="s">
        <v>886</v>
      </c>
      <c r="B325" s="140" t="s">
        <v>372</v>
      </c>
      <c r="C325" s="141"/>
      <c r="D325" s="141"/>
      <c r="E325" s="141"/>
      <c r="F325" s="141"/>
      <c r="G325" s="65" t="s">
        <v>887</v>
      </c>
      <c r="H325" s="169"/>
      <c r="I325" s="169"/>
      <c r="J325" s="169"/>
      <c r="K325" s="169"/>
      <c r="L325" s="160">
        <v>4768.32</v>
      </c>
      <c r="M325" s="160">
        <v>0</v>
      </c>
      <c r="N325" s="160">
        <v>0</v>
      </c>
      <c r="O325" s="160">
        <v>4768.32</v>
      </c>
      <c r="P325" s="160">
        <f t="shared" si="1"/>
        <v>0</v>
      </c>
    </row>
    <row r="326" spans="1:16" ht="19.2" x14ac:dyDescent="0.2">
      <c r="A326" s="78" t="s">
        <v>888</v>
      </c>
      <c r="B326" s="140" t="s">
        <v>372</v>
      </c>
      <c r="C326" s="141"/>
      <c r="D326" s="141"/>
      <c r="E326" s="141"/>
      <c r="F326" s="141"/>
      <c r="G326" s="65" t="s">
        <v>889</v>
      </c>
      <c r="H326" s="169"/>
      <c r="I326" s="169"/>
      <c r="J326" s="169"/>
      <c r="K326" s="169"/>
      <c r="L326" s="160">
        <v>2377.5</v>
      </c>
      <c r="M326" s="160">
        <v>1160.03</v>
      </c>
      <c r="N326" s="160">
        <v>0</v>
      </c>
      <c r="O326" s="160">
        <v>3537.53</v>
      </c>
      <c r="P326" s="160">
        <f t="shared" si="1"/>
        <v>1160.03</v>
      </c>
    </row>
    <row r="327" spans="1:16" ht="19.2" x14ac:dyDescent="0.2">
      <c r="A327" s="78" t="s">
        <v>892</v>
      </c>
      <c r="B327" s="140" t="s">
        <v>372</v>
      </c>
      <c r="C327" s="141"/>
      <c r="D327" s="141"/>
      <c r="E327" s="141"/>
      <c r="F327" s="141"/>
      <c r="G327" s="65" t="s">
        <v>893</v>
      </c>
      <c r="H327" s="169"/>
      <c r="I327" s="169"/>
      <c r="J327" s="169"/>
      <c r="K327" s="169"/>
      <c r="L327" s="160">
        <v>1398.9</v>
      </c>
      <c r="M327" s="160">
        <v>226.36</v>
      </c>
      <c r="N327" s="160">
        <v>0</v>
      </c>
      <c r="O327" s="160">
        <v>1625.26</v>
      </c>
      <c r="P327" s="160">
        <f t="shared" si="1"/>
        <v>226.36</v>
      </c>
    </row>
    <row r="328" spans="1:16" ht="19.2" x14ac:dyDescent="0.2">
      <c r="A328" s="78" t="s">
        <v>894</v>
      </c>
      <c r="B328" s="140" t="s">
        <v>372</v>
      </c>
      <c r="C328" s="141"/>
      <c r="D328" s="141"/>
      <c r="E328" s="141"/>
      <c r="F328" s="141"/>
      <c r="G328" s="65" t="s">
        <v>895</v>
      </c>
      <c r="H328" s="169"/>
      <c r="I328" s="169"/>
      <c r="J328" s="169"/>
      <c r="K328" s="169"/>
      <c r="L328" s="160">
        <v>4852.76</v>
      </c>
      <c r="M328" s="160">
        <v>1251.31</v>
      </c>
      <c r="N328" s="160">
        <v>0</v>
      </c>
      <c r="O328" s="160">
        <v>6104.07</v>
      </c>
      <c r="P328" s="160">
        <f t="shared" si="1"/>
        <v>1251.31</v>
      </c>
    </row>
    <row r="329" spans="1:16" ht="19.2" x14ac:dyDescent="0.2">
      <c r="A329" s="78" t="s">
        <v>896</v>
      </c>
      <c r="B329" s="140" t="s">
        <v>372</v>
      </c>
      <c r="C329" s="141"/>
      <c r="D329" s="141"/>
      <c r="E329" s="141"/>
      <c r="F329" s="141"/>
      <c r="G329" s="65" t="s">
        <v>897</v>
      </c>
      <c r="H329" s="169"/>
      <c r="I329" s="169"/>
      <c r="J329" s="169"/>
      <c r="K329" s="169"/>
      <c r="L329" s="160">
        <v>8867.2099999999991</v>
      </c>
      <c r="M329" s="160">
        <v>2983.68</v>
      </c>
      <c r="N329" s="160">
        <v>0</v>
      </c>
      <c r="O329" s="160">
        <v>11850.89</v>
      </c>
      <c r="P329" s="160">
        <f t="shared" si="1"/>
        <v>2983.68</v>
      </c>
    </row>
    <row r="330" spans="1:16" x14ac:dyDescent="0.2">
      <c r="A330" s="80" t="s">
        <v>372</v>
      </c>
      <c r="B330" s="140" t="s">
        <v>372</v>
      </c>
      <c r="C330" s="141"/>
      <c r="D330" s="141"/>
      <c r="E330" s="141"/>
      <c r="F330" s="141"/>
      <c r="G330" s="68" t="s">
        <v>372</v>
      </c>
      <c r="H330" s="164"/>
      <c r="I330" s="164"/>
      <c r="J330" s="164"/>
      <c r="K330" s="164"/>
      <c r="L330" s="163"/>
      <c r="M330" s="163"/>
      <c r="N330" s="163"/>
      <c r="O330" s="163"/>
      <c r="P330" s="167">
        <f t="shared" si="1"/>
        <v>0</v>
      </c>
    </row>
    <row r="331" spans="1:16" x14ac:dyDescent="0.2">
      <c r="A331" s="76" t="s">
        <v>898</v>
      </c>
      <c r="B331" s="140" t="s">
        <v>372</v>
      </c>
      <c r="C331" s="141"/>
      <c r="D331" s="141"/>
      <c r="E331" s="141"/>
      <c r="F331" s="58" t="s">
        <v>899</v>
      </c>
      <c r="G331" s="59"/>
      <c r="H331" s="156"/>
      <c r="I331" s="156"/>
      <c r="J331" s="156"/>
      <c r="K331" s="156"/>
      <c r="L331" s="168">
        <v>2760.8</v>
      </c>
      <c r="M331" s="168">
        <v>0</v>
      </c>
      <c r="N331" s="168">
        <v>0</v>
      </c>
      <c r="O331" s="168">
        <v>2760.8</v>
      </c>
      <c r="P331" s="168">
        <f t="shared" si="1"/>
        <v>0</v>
      </c>
    </row>
    <row r="332" spans="1:16" ht="19.2" x14ac:dyDescent="0.2">
      <c r="A332" s="78" t="s">
        <v>900</v>
      </c>
      <c r="B332" s="140" t="s">
        <v>372</v>
      </c>
      <c r="C332" s="141"/>
      <c r="D332" s="141"/>
      <c r="E332" s="141"/>
      <c r="F332" s="141"/>
      <c r="G332" s="65" t="s">
        <v>901</v>
      </c>
      <c r="H332" s="169"/>
      <c r="I332" s="169"/>
      <c r="J332" s="169"/>
      <c r="K332" s="169"/>
      <c r="L332" s="160">
        <v>550</v>
      </c>
      <c r="M332" s="160">
        <v>0</v>
      </c>
      <c r="N332" s="160">
        <v>0</v>
      </c>
      <c r="O332" s="160">
        <v>550</v>
      </c>
      <c r="P332" s="160">
        <f t="shared" si="1"/>
        <v>0</v>
      </c>
    </row>
    <row r="333" spans="1:16" ht="19.2" x14ac:dyDescent="0.2">
      <c r="A333" s="78" t="s">
        <v>902</v>
      </c>
      <c r="B333" s="140" t="s">
        <v>372</v>
      </c>
      <c r="C333" s="141"/>
      <c r="D333" s="141"/>
      <c r="E333" s="141"/>
      <c r="F333" s="141"/>
      <c r="G333" s="65" t="s">
        <v>903</v>
      </c>
      <c r="H333" s="169"/>
      <c r="I333" s="169"/>
      <c r="J333" s="169"/>
      <c r="K333" s="169"/>
      <c r="L333" s="160">
        <v>1460.8</v>
      </c>
      <c r="M333" s="160">
        <v>0</v>
      </c>
      <c r="N333" s="160">
        <v>0</v>
      </c>
      <c r="O333" s="160">
        <v>1460.8</v>
      </c>
      <c r="P333" s="160">
        <f t="shared" ref="P333:P396" si="2">M333-N333</f>
        <v>0</v>
      </c>
    </row>
    <row r="334" spans="1:16" ht="19.2" x14ac:dyDescent="0.2">
      <c r="A334" s="78" t="s">
        <v>904</v>
      </c>
      <c r="B334" s="140" t="s">
        <v>372</v>
      </c>
      <c r="C334" s="141"/>
      <c r="D334" s="141"/>
      <c r="E334" s="141"/>
      <c r="F334" s="141"/>
      <c r="G334" s="65" t="s">
        <v>905</v>
      </c>
      <c r="H334" s="169"/>
      <c r="I334" s="169"/>
      <c r="J334" s="169"/>
      <c r="K334" s="169"/>
      <c r="L334" s="160">
        <v>750</v>
      </c>
      <c r="M334" s="160">
        <v>0</v>
      </c>
      <c r="N334" s="160">
        <v>0</v>
      </c>
      <c r="O334" s="160">
        <v>750</v>
      </c>
      <c r="P334" s="160">
        <f t="shared" si="2"/>
        <v>0</v>
      </c>
    </row>
    <row r="335" spans="1:16" x14ac:dyDescent="0.2">
      <c r="P335" s="167">
        <f t="shared" si="2"/>
        <v>0</v>
      </c>
    </row>
    <row r="336" spans="1:16" x14ac:dyDescent="0.2">
      <c r="A336" s="76" t="s">
        <v>906</v>
      </c>
      <c r="B336" s="139" t="s">
        <v>372</v>
      </c>
      <c r="C336" s="58" t="s">
        <v>907</v>
      </c>
      <c r="D336" s="59"/>
      <c r="E336" s="59"/>
      <c r="F336" s="59"/>
      <c r="G336" s="59"/>
      <c r="H336" s="156"/>
      <c r="I336" s="156"/>
      <c r="J336" s="156"/>
      <c r="K336" s="156"/>
      <c r="L336" s="168">
        <v>274869.32</v>
      </c>
      <c r="M336" s="168">
        <v>38232.870000000003</v>
      </c>
      <c r="N336" s="168">
        <v>0</v>
      </c>
      <c r="O336" s="168">
        <v>313102.19</v>
      </c>
      <c r="P336" s="168">
        <f t="shared" si="2"/>
        <v>38232.870000000003</v>
      </c>
    </row>
    <row r="337" spans="1:16" x14ac:dyDescent="0.2">
      <c r="A337" s="76" t="s">
        <v>908</v>
      </c>
      <c r="B337" s="140" t="s">
        <v>372</v>
      </c>
      <c r="C337" s="141"/>
      <c r="D337" s="58" t="s">
        <v>907</v>
      </c>
      <c r="E337" s="59"/>
      <c r="F337" s="59"/>
      <c r="G337" s="59"/>
      <c r="H337" s="156"/>
      <c r="I337" s="156"/>
      <c r="J337" s="156"/>
      <c r="K337" s="156"/>
      <c r="L337" s="168">
        <v>274869.32</v>
      </c>
      <c r="M337" s="168">
        <v>38232.870000000003</v>
      </c>
      <c r="N337" s="168">
        <v>0</v>
      </c>
      <c r="O337" s="168">
        <v>313102.19</v>
      </c>
      <c r="P337" s="168">
        <f t="shared" si="2"/>
        <v>38232.870000000003</v>
      </c>
    </row>
    <row r="338" spans="1:16" x14ac:dyDescent="0.2">
      <c r="A338" s="76" t="s">
        <v>909</v>
      </c>
      <c r="B338" s="140" t="s">
        <v>372</v>
      </c>
      <c r="C338" s="141"/>
      <c r="D338" s="141"/>
      <c r="E338" s="58" t="s">
        <v>907</v>
      </c>
      <c r="F338" s="59"/>
      <c r="G338" s="59"/>
      <c r="H338" s="156"/>
      <c r="I338" s="156"/>
      <c r="J338" s="156"/>
      <c r="K338" s="156"/>
      <c r="L338" s="168">
        <v>274869.32</v>
      </c>
      <c r="M338" s="168">
        <v>38232.870000000003</v>
      </c>
      <c r="N338" s="168">
        <v>0</v>
      </c>
      <c r="O338" s="168">
        <v>313102.19</v>
      </c>
      <c r="P338" s="168">
        <f t="shared" si="2"/>
        <v>38232.870000000003</v>
      </c>
    </row>
    <row r="339" spans="1:16" x14ac:dyDescent="0.2">
      <c r="A339" s="76" t="s">
        <v>910</v>
      </c>
      <c r="B339" s="140" t="s">
        <v>372</v>
      </c>
      <c r="C339" s="141"/>
      <c r="D339" s="141"/>
      <c r="E339" s="141"/>
      <c r="F339" s="58" t="s">
        <v>911</v>
      </c>
      <c r="G339" s="59"/>
      <c r="H339" s="156"/>
      <c r="I339" s="156"/>
      <c r="J339" s="156"/>
      <c r="K339" s="156"/>
      <c r="L339" s="168">
        <v>162937.26</v>
      </c>
      <c r="M339" s="168">
        <v>32349.599999999999</v>
      </c>
      <c r="N339" s="168">
        <v>0</v>
      </c>
      <c r="O339" s="168">
        <v>195286.86</v>
      </c>
      <c r="P339" s="168">
        <f t="shared" si="2"/>
        <v>32349.599999999999</v>
      </c>
    </row>
    <row r="340" spans="1:16" ht="19.2" x14ac:dyDescent="0.2">
      <c r="A340" s="78" t="s">
        <v>912</v>
      </c>
      <c r="B340" s="140" t="s">
        <v>372</v>
      </c>
      <c r="C340" s="141"/>
      <c r="D340" s="141"/>
      <c r="E340" s="141"/>
      <c r="F340" s="141"/>
      <c r="G340" s="65" t="s">
        <v>913</v>
      </c>
      <c r="H340" s="169"/>
      <c r="I340" s="169"/>
      <c r="J340" s="169"/>
      <c r="K340" s="169"/>
      <c r="L340" s="160">
        <v>66504.5</v>
      </c>
      <c r="M340" s="160">
        <v>18669</v>
      </c>
      <c r="N340" s="160">
        <v>0</v>
      </c>
      <c r="O340" s="160">
        <v>85173.5</v>
      </c>
      <c r="P340" s="160">
        <f t="shared" si="2"/>
        <v>18669</v>
      </c>
    </row>
    <row r="341" spans="1:16" ht="19.2" x14ac:dyDescent="0.2">
      <c r="A341" s="78" t="s">
        <v>914</v>
      </c>
      <c r="B341" s="140" t="s">
        <v>372</v>
      </c>
      <c r="C341" s="141"/>
      <c r="D341" s="141"/>
      <c r="E341" s="141"/>
      <c r="F341" s="141"/>
      <c r="G341" s="65" t="s">
        <v>915</v>
      </c>
      <c r="H341" s="169"/>
      <c r="I341" s="169"/>
      <c r="J341" s="169"/>
      <c r="K341" s="169"/>
      <c r="L341" s="160">
        <v>3000</v>
      </c>
      <c r="M341" s="160">
        <v>0</v>
      </c>
      <c r="N341" s="160">
        <v>0</v>
      </c>
      <c r="O341" s="160">
        <v>3000</v>
      </c>
      <c r="P341" s="160">
        <f t="shared" si="2"/>
        <v>0</v>
      </c>
    </row>
    <row r="342" spans="1:16" ht="19.2" x14ac:dyDescent="0.2">
      <c r="A342" s="78" t="s">
        <v>916</v>
      </c>
      <c r="B342" s="140" t="s">
        <v>372</v>
      </c>
      <c r="C342" s="141"/>
      <c r="D342" s="141"/>
      <c r="E342" s="141"/>
      <c r="F342" s="141"/>
      <c r="G342" s="65" t="s">
        <v>917</v>
      </c>
      <c r="H342" s="169"/>
      <c r="I342" s="169"/>
      <c r="J342" s="169"/>
      <c r="K342" s="169"/>
      <c r="L342" s="160">
        <v>4840.3999999999996</v>
      </c>
      <c r="M342" s="160">
        <v>1605</v>
      </c>
      <c r="N342" s="160">
        <v>0</v>
      </c>
      <c r="O342" s="160">
        <v>6445.4</v>
      </c>
      <c r="P342" s="160">
        <f t="shared" si="2"/>
        <v>1605</v>
      </c>
    </row>
    <row r="343" spans="1:16" ht="19.2" x14ac:dyDescent="0.2">
      <c r="A343" s="78" t="s">
        <v>918</v>
      </c>
      <c r="B343" s="140" t="s">
        <v>372</v>
      </c>
      <c r="C343" s="141"/>
      <c r="D343" s="141"/>
      <c r="E343" s="141"/>
      <c r="F343" s="141"/>
      <c r="G343" s="65" t="s">
        <v>919</v>
      </c>
      <c r="H343" s="169"/>
      <c r="I343" s="169"/>
      <c r="J343" s="169"/>
      <c r="K343" s="169"/>
      <c r="L343" s="160">
        <v>22120</v>
      </c>
      <c r="M343" s="160">
        <v>3160</v>
      </c>
      <c r="N343" s="160">
        <v>0</v>
      </c>
      <c r="O343" s="160">
        <v>25280</v>
      </c>
      <c r="P343" s="160">
        <f t="shared" si="2"/>
        <v>3160</v>
      </c>
    </row>
    <row r="344" spans="1:16" ht="19.2" x14ac:dyDescent="0.2">
      <c r="A344" s="78" t="s">
        <v>920</v>
      </c>
      <c r="B344" s="140" t="s">
        <v>372</v>
      </c>
      <c r="C344" s="141"/>
      <c r="D344" s="141"/>
      <c r="E344" s="141"/>
      <c r="F344" s="141"/>
      <c r="G344" s="65" t="s">
        <v>921</v>
      </c>
      <c r="H344" s="169"/>
      <c r="I344" s="169"/>
      <c r="J344" s="169"/>
      <c r="K344" s="169"/>
      <c r="L344" s="160">
        <v>752.98</v>
      </c>
      <c r="M344" s="160">
        <v>30</v>
      </c>
      <c r="N344" s="160">
        <v>0</v>
      </c>
      <c r="O344" s="160">
        <v>782.98</v>
      </c>
      <c r="P344" s="160">
        <f t="shared" si="2"/>
        <v>30</v>
      </c>
    </row>
    <row r="345" spans="1:16" ht="19.2" x14ac:dyDescent="0.2">
      <c r="A345" s="78" t="s">
        <v>922</v>
      </c>
      <c r="B345" s="140" t="s">
        <v>372</v>
      </c>
      <c r="C345" s="141"/>
      <c r="D345" s="141"/>
      <c r="E345" s="141"/>
      <c r="F345" s="141"/>
      <c r="G345" s="65" t="s">
        <v>923</v>
      </c>
      <c r="H345" s="169"/>
      <c r="I345" s="169"/>
      <c r="J345" s="169"/>
      <c r="K345" s="169"/>
      <c r="L345" s="160">
        <v>19137.46</v>
      </c>
      <c r="M345" s="160">
        <v>2048.54</v>
      </c>
      <c r="N345" s="160">
        <v>0</v>
      </c>
      <c r="O345" s="160">
        <v>21186</v>
      </c>
      <c r="P345" s="160">
        <f t="shared" si="2"/>
        <v>2048.54</v>
      </c>
    </row>
    <row r="346" spans="1:16" ht="19.2" x14ac:dyDescent="0.2">
      <c r="A346" s="78" t="s">
        <v>924</v>
      </c>
      <c r="B346" s="140" t="s">
        <v>372</v>
      </c>
      <c r="C346" s="141"/>
      <c r="D346" s="141"/>
      <c r="E346" s="141"/>
      <c r="F346" s="141"/>
      <c r="G346" s="65" t="s">
        <v>925</v>
      </c>
      <c r="H346" s="169"/>
      <c r="I346" s="169"/>
      <c r="J346" s="169"/>
      <c r="K346" s="169"/>
      <c r="L346" s="160">
        <v>1070</v>
      </c>
      <c r="M346" s="160">
        <v>0</v>
      </c>
      <c r="N346" s="160">
        <v>0</v>
      </c>
      <c r="O346" s="160">
        <v>1070</v>
      </c>
      <c r="P346" s="160">
        <f t="shared" si="2"/>
        <v>0</v>
      </c>
    </row>
    <row r="347" spans="1:16" ht="19.2" x14ac:dyDescent="0.2">
      <c r="A347" s="78" t="s">
        <v>926</v>
      </c>
      <c r="B347" s="140" t="s">
        <v>372</v>
      </c>
      <c r="C347" s="141"/>
      <c r="D347" s="141"/>
      <c r="E347" s="141"/>
      <c r="F347" s="141"/>
      <c r="G347" s="65" t="s">
        <v>927</v>
      </c>
      <c r="H347" s="169"/>
      <c r="I347" s="169"/>
      <c r="J347" s="169"/>
      <c r="K347" s="169"/>
      <c r="L347" s="160">
        <v>25643.9</v>
      </c>
      <c r="M347" s="160">
        <v>2987.06</v>
      </c>
      <c r="N347" s="160">
        <v>0</v>
      </c>
      <c r="O347" s="160">
        <v>28630.959999999999</v>
      </c>
      <c r="P347" s="160">
        <f t="shared" si="2"/>
        <v>2987.06</v>
      </c>
    </row>
    <row r="348" spans="1:16" ht="19.2" x14ac:dyDescent="0.2">
      <c r="A348" s="78" t="s">
        <v>930</v>
      </c>
      <c r="B348" s="140" t="s">
        <v>372</v>
      </c>
      <c r="C348" s="141"/>
      <c r="D348" s="141"/>
      <c r="E348" s="141"/>
      <c r="F348" s="141"/>
      <c r="G348" s="65" t="s">
        <v>931</v>
      </c>
      <c r="H348" s="169"/>
      <c r="I348" s="169"/>
      <c r="J348" s="169"/>
      <c r="K348" s="169"/>
      <c r="L348" s="160">
        <v>19600</v>
      </c>
      <c r="M348" s="160">
        <v>3850</v>
      </c>
      <c r="N348" s="160">
        <v>0</v>
      </c>
      <c r="O348" s="160">
        <v>23450</v>
      </c>
      <c r="P348" s="160">
        <f t="shared" si="2"/>
        <v>3850</v>
      </c>
    </row>
    <row r="349" spans="1:16" ht="19.2" x14ac:dyDescent="0.2">
      <c r="A349" s="78" t="s">
        <v>932</v>
      </c>
      <c r="B349" s="140" t="s">
        <v>372</v>
      </c>
      <c r="C349" s="141"/>
      <c r="D349" s="141"/>
      <c r="E349" s="141"/>
      <c r="F349" s="141"/>
      <c r="G349" s="65" t="s">
        <v>933</v>
      </c>
      <c r="H349" s="169"/>
      <c r="I349" s="169"/>
      <c r="J349" s="169"/>
      <c r="K349" s="169"/>
      <c r="L349" s="160">
        <v>268.02</v>
      </c>
      <c r="M349" s="160">
        <v>0</v>
      </c>
      <c r="N349" s="160">
        <v>0</v>
      </c>
      <c r="O349" s="160">
        <v>268.02</v>
      </c>
      <c r="P349" s="160">
        <f t="shared" si="2"/>
        <v>0</v>
      </c>
    </row>
    <row r="350" spans="1:16" x14ac:dyDescent="0.2">
      <c r="A350" s="80" t="s">
        <v>372</v>
      </c>
      <c r="B350" s="140" t="s">
        <v>372</v>
      </c>
      <c r="C350" s="141"/>
      <c r="D350" s="141"/>
      <c r="E350" s="141"/>
      <c r="F350" s="141"/>
      <c r="G350" s="68" t="s">
        <v>372</v>
      </c>
      <c r="H350" s="164"/>
      <c r="I350" s="164"/>
      <c r="J350" s="164"/>
      <c r="K350" s="164"/>
      <c r="L350" s="163"/>
      <c r="M350" s="163"/>
      <c r="N350" s="163"/>
      <c r="O350" s="163"/>
      <c r="P350" s="167">
        <f t="shared" si="2"/>
        <v>0</v>
      </c>
    </row>
    <row r="351" spans="1:16" x14ac:dyDescent="0.2">
      <c r="A351" s="76" t="s">
        <v>934</v>
      </c>
      <c r="B351" s="140" t="s">
        <v>372</v>
      </c>
      <c r="C351" s="141"/>
      <c r="D351" s="141"/>
      <c r="E351" s="141"/>
      <c r="F351" s="58" t="s">
        <v>935</v>
      </c>
      <c r="G351" s="59"/>
      <c r="H351" s="156"/>
      <c r="I351" s="156"/>
      <c r="J351" s="156"/>
      <c r="K351" s="156"/>
      <c r="L351" s="168">
        <v>38085.65</v>
      </c>
      <c r="M351" s="168">
        <v>2050</v>
      </c>
      <c r="N351" s="168">
        <v>0</v>
      </c>
      <c r="O351" s="168">
        <v>40135.65</v>
      </c>
      <c r="P351" s="168">
        <f t="shared" si="2"/>
        <v>2050</v>
      </c>
    </row>
    <row r="352" spans="1:16" ht="19.2" x14ac:dyDescent="0.2">
      <c r="A352" s="78" t="s">
        <v>936</v>
      </c>
      <c r="B352" s="140" t="s">
        <v>372</v>
      </c>
      <c r="C352" s="141"/>
      <c r="D352" s="141"/>
      <c r="E352" s="141"/>
      <c r="F352" s="141"/>
      <c r="G352" s="65" t="s">
        <v>937</v>
      </c>
      <c r="H352" s="169"/>
      <c r="I352" s="169"/>
      <c r="J352" s="169"/>
      <c r="K352" s="169"/>
      <c r="L352" s="160">
        <v>685</v>
      </c>
      <c r="M352" s="160">
        <v>0</v>
      </c>
      <c r="N352" s="160">
        <v>0</v>
      </c>
      <c r="O352" s="160">
        <v>685</v>
      </c>
      <c r="P352" s="160">
        <f t="shared" si="2"/>
        <v>0</v>
      </c>
    </row>
    <row r="353" spans="1:16" ht="19.2" x14ac:dyDescent="0.2">
      <c r="A353" s="78" t="s">
        <v>938</v>
      </c>
      <c r="B353" s="140" t="s">
        <v>372</v>
      </c>
      <c r="C353" s="141"/>
      <c r="D353" s="141"/>
      <c r="E353" s="141"/>
      <c r="F353" s="141"/>
      <c r="G353" s="65" t="s">
        <v>939</v>
      </c>
      <c r="H353" s="169"/>
      <c r="I353" s="169"/>
      <c r="J353" s="169"/>
      <c r="K353" s="169"/>
      <c r="L353" s="160">
        <v>37400.65</v>
      </c>
      <c r="M353" s="160">
        <v>2050</v>
      </c>
      <c r="N353" s="160">
        <v>0</v>
      </c>
      <c r="O353" s="160">
        <v>39450.65</v>
      </c>
      <c r="P353" s="160">
        <f t="shared" si="2"/>
        <v>2050</v>
      </c>
    </row>
    <row r="354" spans="1:16" x14ac:dyDescent="0.2">
      <c r="A354" s="80" t="s">
        <v>372</v>
      </c>
      <c r="B354" s="140" t="s">
        <v>372</v>
      </c>
      <c r="C354" s="141"/>
      <c r="D354" s="141"/>
      <c r="E354" s="141"/>
      <c r="F354" s="141"/>
      <c r="G354" s="68" t="s">
        <v>372</v>
      </c>
      <c r="H354" s="164"/>
      <c r="I354" s="164"/>
      <c r="J354" s="164"/>
      <c r="K354" s="164"/>
      <c r="L354" s="163"/>
      <c r="M354" s="163"/>
      <c r="N354" s="163"/>
      <c r="O354" s="163"/>
      <c r="P354" s="167">
        <f t="shared" si="2"/>
        <v>0</v>
      </c>
    </row>
    <row r="355" spans="1:16" x14ac:dyDescent="0.2">
      <c r="A355" s="76" t="s">
        <v>940</v>
      </c>
      <c r="B355" s="140" t="s">
        <v>372</v>
      </c>
      <c r="C355" s="141"/>
      <c r="D355" s="141"/>
      <c r="E355" s="141"/>
      <c r="F355" s="58" t="s">
        <v>941</v>
      </c>
      <c r="G355" s="59"/>
      <c r="H355" s="156"/>
      <c r="I355" s="156"/>
      <c r="J355" s="156"/>
      <c r="K355" s="156"/>
      <c r="L355" s="168">
        <v>26366.41</v>
      </c>
      <c r="M355" s="168">
        <v>3833.27</v>
      </c>
      <c r="N355" s="168">
        <v>0</v>
      </c>
      <c r="O355" s="168">
        <v>30199.68</v>
      </c>
      <c r="P355" s="168">
        <f t="shared" si="2"/>
        <v>3833.27</v>
      </c>
    </row>
    <row r="356" spans="1:16" ht="19.2" x14ac:dyDescent="0.2">
      <c r="A356" s="78" t="s">
        <v>942</v>
      </c>
      <c r="B356" s="140" t="s">
        <v>372</v>
      </c>
      <c r="C356" s="141"/>
      <c r="D356" s="141"/>
      <c r="E356" s="141"/>
      <c r="F356" s="141"/>
      <c r="G356" s="65" t="s">
        <v>943</v>
      </c>
      <c r="H356" s="169"/>
      <c r="I356" s="169"/>
      <c r="J356" s="169"/>
      <c r="K356" s="169"/>
      <c r="L356" s="160">
        <v>26366.41</v>
      </c>
      <c r="M356" s="160">
        <v>3833.27</v>
      </c>
      <c r="N356" s="160">
        <v>0</v>
      </c>
      <c r="O356" s="160">
        <v>30199.68</v>
      </c>
      <c r="P356" s="160">
        <f t="shared" si="2"/>
        <v>3833.27</v>
      </c>
    </row>
    <row r="357" spans="1:16" x14ac:dyDescent="0.2">
      <c r="A357" s="80" t="s">
        <v>372</v>
      </c>
      <c r="B357" s="140" t="s">
        <v>372</v>
      </c>
      <c r="C357" s="141"/>
      <c r="D357" s="141"/>
      <c r="E357" s="141"/>
      <c r="F357" s="141"/>
      <c r="G357" s="68" t="s">
        <v>372</v>
      </c>
      <c r="H357" s="164"/>
      <c r="I357" s="164"/>
      <c r="J357" s="164"/>
      <c r="K357" s="164"/>
      <c r="L357" s="163"/>
      <c r="M357" s="163"/>
      <c r="N357" s="163"/>
      <c r="O357" s="163"/>
      <c r="P357" s="167">
        <f t="shared" si="2"/>
        <v>0</v>
      </c>
    </row>
    <row r="358" spans="1:16" x14ac:dyDescent="0.2">
      <c r="A358" s="76" t="s">
        <v>944</v>
      </c>
      <c r="B358" s="140" t="s">
        <v>372</v>
      </c>
      <c r="C358" s="141"/>
      <c r="D358" s="141"/>
      <c r="E358" s="141"/>
      <c r="F358" s="58" t="s">
        <v>899</v>
      </c>
      <c r="G358" s="59"/>
      <c r="H358" s="156"/>
      <c r="I358" s="156"/>
      <c r="J358" s="156"/>
      <c r="K358" s="156"/>
      <c r="L358" s="168">
        <v>47480</v>
      </c>
      <c r="M358" s="168">
        <v>0</v>
      </c>
      <c r="N358" s="168">
        <v>0</v>
      </c>
      <c r="O358" s="168">
        <v>47480</v>
      </c>
      <c r="P358" s="168">
        <f t="shared" si="2"/>
        <v>0</v>
      </c>
    </row>
    <row r="359" spans="1:16" ht="19.2" x14ac:dyDescent="0.2">
      <c r="A359" s="78" t="s">
        <v>945</v>
      </c>
      <c r="B359" s="140" t="s">
        <v>372</v>
      </c>
      <c r="C359" s="141"/>
      <c r="D359" s="141"/>
      <c r="E359" s="141"/>
      <c r="F359" s="141"/>
      <c r="G359" s="65" t="s">
        <v>946</v>
      </c>
      <c r="H359" s="169"/>
      <c r="I359" s="169"/>
      <c r="J359" s="169"/>
      <c r="K359" s="169"/>
      <c r="L359" s="160">
        <v>46000</v>
      </c>
      <c r="M359" s="160">
        <v>0</v>
      </c>
      <c r="N359" s="160">
        <v>0</v>
      </c>
      <c r="O359" s="160">
        <v>46000</v>
      </c>
      <c r="P359" s="160">
        <f t="shared" si="2"/>
        <v>0</v>
      </c>
    </row>
    <row r="360" spans="1:16" ht="19.2" x14ac:dyDescent="0.2">
      <c r="A360" s="78" t="s">
        <v>947</v>
      </c>
      <c r="B360" s="140" t="s">
        <v>372</v>
      </c>
      <c r="C360" s="141"/>
      <c r="D360" s="141"/>
      <c r="E360" s="141"/>
      <c r="F360" s="141"/>
      <c r="G360" s="65" t="s">
        <v>903</v>
      </c>
      <c r="H360" s="169"/>
      <c r="I360" s="169"/>
      <c r="J360" s="169"/>
      <c r="K360" s="169"/>
      <c r="L360" s="160">
        <v>1480</v>
      </c>
      <c r="M360" s="160">
        <v>0</v>
      </c>
      <c r="N360" s="160">
        <v>0</v>
      </c>
      <c r="O360" s="160">
        <v>1480</v>
      </c>
      <c r="P360" s="160">
        <f t="shared" si="2"/>
        <v>0</v>
      </c>
    </row>
    <row r="361" spans="1:16" x14ac:dyDescent="0.2">
      <c r="A361" s="80" t="s">
        <v>372</v>
      </c>
      <c r="B361" s="140" t="s">
        <v>372</v>
      </c>
      <c r="C361" s="141"/>
      <c r="D361" s="141"/>
      <c r="E361" s="141"/>
      <c r="F361" s="141"/>
      <c r="G361" s="68" t="s">
        <v>372</v>
      </c>
      <c r="H361" s="164"/>
      <c r="I361" s="164"/>
      <c r="J361" s="164"/>
      <c r="K361" s="164"/>
      <c r="L361" s="163"/>
      <c r="M361" s="163"/>
      <c r="N361" s="163"/>
      <c r="O361" s="163"/>
      <c r="P361" s="167">
        <f t="shared" si="2"/>
        <v>0</v>
      </c>
    </row>
    <row r="362" spans="1:16" x14ac:dyDescent="0.2">
      <c r="A362" s="76" t="s">
        <v>948</v>
      </c>
      <c r="B362" s="139" t="s">
        <v>372</v>
      </c>
      <c r="C362" s="58" t="s">
        <v>949</v>
      </c>
      <c r="D362" s="59"/>
      <c r="E362" s="59"/>
      <c r="F362" s="59"/>
      <c r="G362" s="59"/>
      <c r="H362" s="156"/>
      <c r="I362" s="156"/>
      <c r="J362" s="156"/>
      <c r="K362" s="156"/>
      <c r="L362" s="168">
        <v>48750</v>
      </c>
      <c r="M362" s="168">
        <v>0</v>
      </c>
      <c r="N362" s="168">
        <v>0</v>
      </c>
      <c r="O362" s="168">
        <v>48750</v>
      </c>
      <c r="P362" s="168">
        <f t="shared" si="2"/>
        <v>0</v>
      </c>
    </row>
    <row r="363" spans="1:16" x14ac:dyDescent="0.2">
      <c r="A363" s="76" t="s">
        <v>950</v>
      </c>
      <c r="B363" s="140" t="s">
        <v>372</v>
      </c>
      <c r="C363" s="141"/>
      <c r="D363" s="58" t="s">
        <v>949</v>
      </c>
      <c r="E363" s="59"/>
      <c r="F363" s="59"/>
      <c r="G363" s="59"/>
      <c r="H363" s="156"/>
      <c r="I363" s="156"/>
      <c r="J363" s="156"/>
      <c r="K363" s="156"/>
      <c r="L363" s="168">
        <v>48750</v>
      </c>
      <c r="M363" s="168">
        <v>0</v>
      </c>
      <c r="N363" s="168">
        <v>0</v>
      </c>
      <c r="O363" s="168">
        <v>48750</v>
      </c>
      <c r="P363" s="168">
        <f t="shared" si="2"/>
        <v>0</v>
      </c>
    </row>
    <row r="364" spans="1:16" x14ac:dyDescent="0.2">
      <c r="A364" s="76" t="s">
        <v>951</v>
      </c>
      <c r="B364" s="140" t="s">
        <v>372</v>
      </c>
      <c r="C364" s="141"/>
      <c r="D364" s="141"/>
      <c r="E364" s="58" t="s">
        <v>949</v>
      </c>
      <c r="F364" s="59"/>
      <c r="G364" s="59"/>
      <c r="H364" s="156"/>
      <c r="I364" s="156"/>
      <c r="J364" s="156"/>
      <c r="K364" s="156"/>
      <c r="L364" s="168">
        <v>48750</v>
      </c>
      <c r="M364" s="168">
        <v>0</v>
      </c>
      <c r="N364" s="168">
        <v>0</v>
      </c>
      <c r="O364" s="168">
        <v>48750</v>
      </c>
      <c r="P364" s="168">
        <f t="shared" si="2"/>
        <v>0</v>
      </c>
    </row>
    <row r="365" spans="1:16" x14ac:dyDescent="0.2">
      <c r="A365" s="76" t="s">
        <v>952</v>
      </c>
      <c r="B365" s="140" t="s">
        <v>372</v>
      </c>
      <c r="C365" s="141"/>
      <c r="D365" s="141"/>
      <c r="E365" s="141"/>
      <c r="F365" s="58" t="s">
        <v>953</v>
      </c>
      <c r="G365" s="59"/>
      <c r="H365" s="156"/>
      <c r="I365" s="156"/>
      <c r="J365" s="156"/>
      <c r="K365" s="156"/>
      <c r="L365" s="168">
        <v>48750</v>
      </c>
      <c r="M365" s="168">
        <v>0</v>
      </c>
      <c r="N365" s="168">
        <v>0</v>
      </c>
      <c r="O365" s="168">
        <v>48750</v>
      </c>
      <c r="P365" s="168">
        <f t="shared" si="2"/>
        <v>0</v>
      </c>
    </row>
    <row r="366" spans="1:16" ht="19.2" x14ac:dyDescent="0.2">
      <c r="A366" s="78" t="s">
        <v>954</v>
      </c>
      <c r="B366" s="140" t="s">
        <v>372</v>
      </c>
      <c r="C366" s="141"/>
      <c r="D366" s="141"/>
      <c r="E366" s="141"/>
      <c r="F366" s="141"/>
      <c r="G366" s="65" t="s">
        <v>955</v>
      </c>
      <c r="H366" s="169"/>
      <c r="I366" s="169"/>
      <c r="J366" s="169"/>
      <c r="K366" s="169"/>
      <c r="L366" s="160">
        <v>48750</v>
      </c>
      <c r="M366" s="160">
        <v>0</v>
      </c>
      <c r="N366" s="160">
        <v>0</v>
      </c>
      <c r="O366" s="160">
        <v>48750</v>
      </c>
      <c r="P366" s="160">
        <f t="shared" si="2"/>
        <v>0</v>
      </c>
    </row>
    <row r="367" spans="1:16" x14ac:dyDescent="0.2">
      <c r="A367" s="80" t="s">
        <v>372</v>
      </c>
      <c r="B367" s="140" t="s">
        <v>372</v>
      </c>
      <c r="C367" s="141"/>
      <c r="D367" s="141"/>
      <c r="E367" s="141"/>
      <c r="F367" s="141"/>
      <c r="G367" s="68" t="s">
        <v>372</v>
      </c>
      <c r="H367" s="164"/>
      <c r="I367" s="164"/>
      <c r="J367" s="164"/>
      <c r="K367" s="164"/>
      <c r="L367" s="163"/>
      <c r="M367" s="163"/>
      <c r="N367" s="163"/>
      <c r="O367" s="163"/>
      <c r="P367" s="167">
        <f t="shared" si="2"/>
        <v>0</v>
      </c>
    </row>
    <row r="368" spans="1:16" x14ac:dyDescent="0.2">
      <c r="A368" s="76" t="s">
        <v>956</v>
      </c>
      <c r="B368" s="139" t="s">
        <v>372</v>
      </c>
      <c r="C368" s="58" t="s">
        <v>957</v>
      </c>
      <c r="D368" s="59"/>
      <c r="E368" s="59"/>
      <c r="F368" s="59"/>
      <c r="G368" s="59"/>
      <c r="H368" s="156"/>
      <c r="I368" s="156"/>
      <c r="J368" s="156"/>
      <c r="K368" s="156"/>
      <c r="L368" s="168">
        <v>183468.52</v>
      </c>
      <c r="M368" s="168">
        <v>40038.949999999997</v>
      </c>
      <c r="N368" s="168">
        <v>0</v>
      </c>
      <c r="O368" s="168">
        <v>223507.47</v>
      </c>
      <c r="P368" s="168">
        <f t="shared" si="2"/>
        <v>40038.949999999997</v>
      </c>
    </row>
    <row r="369" spans="1:16" x14ac:dyDescent="0.2">
      <c r="A369" s="76" t="s">
        <v>958</v>
      </c>
      <c r="B369" s="140" t="s">
        <v>372</v>
      </c>
      <c r="C369" s="141"/>
      <c r="D369" s="58" t="s">
        <v>957</v>
      </c>
      <c r="E369" s="59"/>
      <c r="F369" s="59"/>
      <c r="G369" s="59"/>
      <c r="H369" s="156"/>
      <c r="I369" s="156"/>
      <c r="J369" s="156"/>
      <c r="K369" s="156"/>
      <c r="L369" s="168">
        <v>183468.52</v>
      </c>
      <c r="M369" s="168">
        <v>40038.949999999997</v>
      </c>
      <c r="N369" s="168">
        <v>0</v>
      </c>
      <c r="O369" s="168">
        <v>223507.47</v>
      </c>
      <c r="P369" s="168">
        <f t="shared" si="2"/>
        <v>40038.949999999997</v>
      </c>
    </row>
    <row r="370" spans="1:16" x14ac:dyDescent="0.2">
      <c r="A370" s="76" t="s">
        <v>959</v>
      </c>
      <c r="B370" s="140" t="s">
        <v>372</v>
      </c>
      <c r="C370" s="141"/>
      <c r="D370" s="141"/>
      <c r="E370" s="58" t="s">
        <v>957</v>
      </c>
      <c r="F370" s="59"/>
      <c r="G370" s="59"/>
      <c r="H370" s="156"/>
      <c r="I370" s="156"/>
      <c r="J370" s="156"/>
      <c r="K370" s="156"/>
      <c r="L370" s="168">
        <v>183468.52</v>
      </c>
      <c r="M370" s="168">
        <v>40038.949999999997</v>
      </c>
      <c r="N370" s="168">
        <v>0</v>
      </c>
      <c r="O370" s="168">
        <v>223507.47</v>
      </c>
      <c r="P370" s="168">
        <f t="shared" si="2"/>
        <v>40038.949999999997</v>
      </c>
    </row>
    <row r="371" spans="1:16" x14ac:dyDescent="0.2">
      <c r="A371" s="76" t="s">
        <v>960</v>
      </c>
      <c r="B371" s="140" t="s">
        <v>372</v>
      </c>
      <c r="C371" s="141"/>
      <c r="D371" s="141"/>
      <c r="E371" s="141"/>
      <c r="F371" s="58" t="s">
        <v>953</v>
      </c>
      <c r="G371" s="59"/>
      <c r="H371" s="156"/>
      <c r="I371" s="156"/>
      <c r="J371" s="156"/>
      <c r="K371" s="156"/>
      <c r="L371" s="168">
        <v>18842.95</v>
      </c>
      <c r="M371" s="168">
        <v>5180</v>
      </c>
      <c r="N371" s="168">
        <v>0</v>
      </c>
      <c r="O371" s="168">
        <v>24022.95</v>
      </c>
      <c r="P371" s="168">
        <f t="shared" si="2"/>
        <v>5180</v>
      </c>
    </row>
    <row r="372" spans="1:16" ht="19.2" x14ac:dyDescent="0.2">
      <c r="A372" s="78" t="s">
        <v>961</v>
      </c>
      <c r="B372" s="140" t="s">
        <v>372</v>
      </c>
      <c r="C372" s="141"/>
      <c r="D372" s="141"/>
      <c r="E372" s="141"/>
      <c r="F372" s="141"/>
      <c r="G372" s="65" t="s">
        <v>897</v>
      </c>
      <c r="H372" s="169"/>
      <c r="I372" s="169"/>
      <c r="J372" s="169"/>
      <c r="K372" s="169"/>
      <c r="L372" s="160">
        <v>852.94</v>
      </c>
      <c r="M372" s="160">
        <v>130</v>
      </c>
      <c r="N372" s="160">
        <v>0</v>
      </c>
      <c r="O372" s="160">
        <v>982.94</v>
      </c>
      <c r="P372" s="160">
        <f t="shared" si="2"/>
        <v>130</v>
      </c>
    </row>
    <row r="373" spans="1:16" ht="19.2" x14ac:dyDescent="0.2">
      <c r="A373" s="78" t="s">
        <v>962</v>
      </c>
      <c r="B373" s="140" t="s">
        <v>372</v>
      </c>
      <c r="C373" s="141"/>
      <c r="D373" s="141"/>
      <c r="E373" s="141"/>
      <c r="F373" s="141"/>
      <c r="G373" s="65" t="s">
        <v>963</v>
      </c>
      <c r="H373" s="169"/>
      <c r="I373" s="169"/>
      <c r="J373" s="169"/>
      <c r="K373" s="169"/>
      <c r="L373" s="160">
        <v>17990.009999999998</v>
      </c>
      <c r="M373" s="160">
        <v>5050</v>
      </c>
      <c r="N373" s="160">
        <v>0</v>
      </c>
      <c r="O373" s="160">
        <v>23040.01</v>
      </c>
      <c r="P373" s="160">
        <f t="shared" si="2"/>
        <v>5050</v>
      </c>
    </row>
    <row r="374" spans="1:16" x14ac:dyDescent="0.2">
      <c r="A374" s="80" t="s">
        <v>372</v>
      </c>
      <c r="B374" s="140" t="s">
        <v>372</v>
      </c>
      <c r="C374" s="141"/>
      <c r="D374" s="141"/>
      <c r="E374" s="141"/>
      <c r="F374" s="141"/>
      <c r="G374" s="68" t="s">
        <v>372</v>
      </c>
      <c r="H374" s="164"/>
      <c r="I374" s="164"/>
      <c r="J374" s="164"/>
      <c r="K374" s="164"/>
      <c r="L374" s="163"/>
      <c r="M374" s="163"/>
      <c r="N374" s="163"/>
      <c r="O374" s="163"/>
      <c r="P374" s="167">
        <f t="shared" si="2"/>
        <v>0</v>
      </c>
    </row>
    <row r="375" spans="1:16" x14ac:dyDescent="0.2">
      <c r="A375" s="76" t="s">
        <v>964</v>
      </c>
      <c r="B375" s="140" t="s">
        <v>372</v>
      </c>
      <c r="C375" s="141"/>
      <c r="D375" s="141"/>
      <c r="E375" s="141"/>
      <c r="F375" s="58" t="s">
        <v>965</v>
      </c>
      <c r="G375" s="59"/>
      <c r="H375" s="156"/>
      <c r="I375" s="156"/>
      <c r="J375" s="156"/>
      <c r="K375" s="156"/>
      <c r="L375" s="168">
        <v>164625.57</v>
      </c>
      <c r="M375" s="168">
        <v>34858.949999999997</v>
      </c>
      <c r="N375" s="168">
        <v>0</v>
      </c>
      <c r="O375" s="168">
        <v>199484.52</v>
      </c>
      <c r="P375" s="168">
        <f t="shared" si="2"/>
        <v>34858.949999999997</v>
      </c>
    </row>
    <row r="376" spans="1:16" ht="19.2" x14ac:dyDescent="0.2">
      <c r="A376" s="78" t="s">
        <v>966</v>
      </c>
      <c r="B376" s="140" t="s">
        <v>372</v>
      </c>
      <c r="C376" s="141"/>
      <c r="D376" s="141"/>
      <c r="E376" s="141"/>
      <c r="F376" s="141"/>
      <c r="G376" s="65" t="s">
        <v>967</v>
      </c>
      <c r="H376" s="169"/>
      <c r="I376" s="169"/>
      <c r="J376" s="169"/>
      <c r="K376" s="169"/>
      <c r="L376" s="160">
        <v>155161.98000000001</v>
      </c>
      <c r="M376" s="160">
        <v>34143.550000000003</v>
      </c>
      <c r="N376" s="160">
        <v>0</v>
      </c>
      <c r="O376" s="160">
        <v>189305.53</v>
      </c>
      <c r="P376" s="160">
        <f t="shared" si="2"/>
        <v>34143.550000000003</v>
      </c>
    </row>
    <row r="377" spans="1:16" ht="19.2" x14ac:dyDescent="0.2">
      <c r="A377" s="78" t="s">
        <v>968</v>
      </c>
      <c r="B377" s="140" t="s">
        <v>372</v>
      </c>
      <c r="C377" s="141"/>
      <c r="D377" s="141"/>
      <c r="E377" s="141"/>
      <c r="F377" s="141"/>
      <c r="G377" s="65" t="s">
        <v>969</v>
      </c>
      <c r="H377" s="169"/>
      <c r="I377" s="169"/>
      <c r="J377" s="169"/>
      <c r="K377" s="169"/>
      <c r="L377" s="160">
        <v>9463.59</v>
      </c>
      <c r="M377" s="160">
        <v>715.4</v>
      </c>
      <c r="N377" s="160">
        <v>0</v>
      </c>
      <c r="O377" s="160">
        <v>10178.99</v>
      </c>
      <c r="P377" s="160">
        <f t="shared" si="2"/>
        <v>715.4</v>
      </c>
    </row>
    <row r="378" spans="1:16" x14ac:dyDescent="0.2">
      <c r="A378" s="80" t="s">
        <v>372</v>
      </c>
      <c r="B378" s="140" t="s">
        <v>372</v>
      </c>
      <c r="C378" s="141"/>
      <c r="D378" s="141"/>
      <c r="E378" s="141"/>
      <c r="F378" s="141"/>
      <c r="G378" s="68" t="s">
        <v>372</v>
      </c>
      <c r="H378" s="164"/>
      <c r="I378" s="164"/>
      <c r="J378" s="164"/>
      <c r="K378" s="164"/>
      <c r="L378" s="163"/>
      <c r="M378" s="163"/>
      <c r="N378" s="163"/>
      <c r="O378" s="163"/>
      <c r="P378" s="167">
        <f t="shared" si="2"/>
        <v>0</v>
      </c>
    </row>
    <row r="379" spans="1:16" x14ac:dyDescent="0.2">
      <c r="A379" s="76" t="s">
        <v>970</v>
      </c>
      <c r="B379" s="139" t="s">
        <v>372</v>
      </c>
      <c r="C379" s="58" t="s">
        <v>971</v>
      </c>
      <c r="D379" s="59"/>
      <c r="E379" s="59"/>
      <c r="F379" s="59"/>
      <c r="G379" s="59"/>
      <c r="H379" s="156"/>
      <c r="I379" s="156"/>
      <c r="J379" s="156"/>
      <c r="K379" s="156"/>
      <c r="L379" s="168">
        <v>0</v>
      </c>
      <c r="M379" s="168">
        <v>480</v>
      </c>
      <c r="N379" s="168">
        <v>0</v>
      </c>
      <c r="O379" s="168">
        <v>480</v>
      </c>
      <c r="P379" s="168">
        <f t="shared" si="2"/>
        <v>480</v>
      </c>
    </row>
    <row r="380" spans="1:16" x14ac:dyDescent="0.2">
      <c r="A380" s="76" t="s">
        <v>972</v>
      </c>
      <c r="B380" s="140" t="s">
        <v>372</v>
      </c>
      <c r="C380" s="141"/>
      <c r="D380" s="58" t="s">
        <v>973</v>
      </c>
      <c r="E380" s="59"/>
      <c r="F380" s="59"/>
      <c r="G380" s="59"/>
      <c r="H380" s="156"/>
      <c r="I380" s="156"/>
      <c r="J380" s="156"/>
      <c r="K380" s="156"/>
      <c r="L380" s="168">
        <v>0</v>
      </c>
      <c r="M380" s="168">
        <v>480</v>
      </c>
      <c r="N380" s="168">
        <v>0</v>
      </c>
      <c r="O380" s="168">
        <v>480</v>
      </c>
      <c r="P380" s="168">
        <f t="shared" si="2"/>
        <v>480</v>
      </c>
    </row>
    <row r="381" spans="1:16" x14ac:dyDescent="0.2">
      <c r="A381" s="76" t="s">
        <v>974</v>
      </c>
      <c r="B381" s="140" t="s">
        <v>372</v>
      </c>
      <c r="C381" s="141"/>
      <c r="D381" s="141"/>
      <c r="E381" s="58" t="s">
        <v>973</v>
      </c>
      <c r="F381" s="59"/>
      <c r="G381" s="59"/>
      <c r="H381" s="156"/>
      <c r="I381" s="156"/>
      <c r="J381" s="156"/>
      <c r="K381" s="156"/>
      <c r="L381" s="168">
        <v>0</v>
      </c>
      <c r="M381" s="168">
        <v>480</v>
      </c>
      <c r="N381" s="168">
        <v>0</v>
      </c>
      <c r="O381" s="168">
        <v>480</v>
      </c>
      <c r="P381" s="168">
        <f t="shared" si="2"/>
        <v>480</v>
      </c>
    </row>
    <row r="382" spans="1:16" x14ac:dyDescent="0.2">
      <c r="A382" s="76" t="s">
        <v>975</v>
      </c>
      <c r="B382" s="140" t="s">
        <v>372</v>
      </c>
      <c r="C382" s="141"/>
      <c r="D382" s="141"/>
      <c r="E382" s="141"/>
      <c r="F382" s="58" t="s">
        <v>976</v>
      </c>
      <c r="G382" s="59"/>
      <c r="H382" s="156"/>
      <c r="I382" s="156"/>
      <c r="J382" s="156"/>
      <c r="K382" s="156"/>
      <c r="L382" s="168">
        <v>0</v>
      </c>
      <c r="M382" s="168">
        <v>480</v>
      </c>
      <c r="N382" s="168">
        <v>0</v>
      </c>
      <c r="O382" s="168">
        <v>480</v>
      </c>
      <c r="P382" s="168">
        <f t="shared" si="2"/>
        <v>480</v>
      </c>
    </row>
    <row r="383" spans="1:16" ht="19.2" x14ac:dyDescent="0.2">
      <c r="A383" s="78" t="s">
        <v>977</v>
      </c>
      <c r="B383" s="140" t="s">
        <v>372</v>
      </c>
      <c r="C383" s="141"/>
      <c r="D383" s="141"/>
      <c r="E383" s="141"/>
      <c r="F383" s="141"/>
      <c r="G383" s="65" t="s">
        <v>978</v>
      </c>
      <c r="H383" s="169"/>
      <c r="I383" s="169"/>
      <c r="J383" s="169"/>
      <c r="K383" s="169"/>
      <c r="L383" s="160">
        <v>0</v>
      </c>
      <c r="M383" s="160">
        <v>480</v>
      </c>
      <c r="N383" s="160">
        <v>0</v>
      </c>
      <c r="O383" s="160">
        <v>480</v>
      </c>
      <c r="P383" s="160">
        <f t="shared" si="2"/>
        <v>480</v>
      </c>
    </row>
    <row r="384" spans="1:16" x14ac:dyDescent="0.2">
      <c r="A384" s="80" t="s">
        <v>372</v>
      </c>
      <c r="B384" s="140" t="s">
        <v>372</v>
      </c>
      <c r="C384" s="141"/>
      <c r="D384" s="141"/>
      <c r="E384" s="141"/>
      <c r="F384" s="141"/>
      <c r="G384" s="68" t="s">
        <v>372</v>
      </c>
      <c r="H384" s="164"/>
      <c r="I384" s="164"/>
      <c r="J384" s="164"/>
      <c r="K384" s="164"/>
      <c r="L384" s="163"/>
      <c r="M384" s="163"/>
      <c r="N384" s="163"/>
      <c r="O384" s="163"/>
      <c r="P384" s="167">
        <f t="shared" si="2"/>
        <v>0</v>
      </c>
    </row>
    <row r="385" spans="1:16" x14ac:dyDescent="0.2">
      <c r="A385" s="76" t="s">
        <v>979</v>
      </c>
      <c r="B385" s="139" t="s">
        <v>372</v>
      </c>
      <c r="C385" s="58" t="s">
        <v>980</v>
      </c>
      <c r="D385" s="59"/>
      <c r="E385" s="59"/>
      <c r="F385" s="59"/>
      <c r="G385" s="59"/>
      <c r="H385" s="156"/>
      <c r="I385" s="156"/>
      <c r="J385" s="156"/>
      <c r="K385" s="156"/>
      <c r="L385" s="168">
        <v>28683</v>
      </c>
      <c r="M385" s="168">
        <v>2019</v>
      </c>
      <c r="N385" s="168">
        <v>0</v>
      </c>
      <c r="O385" s="168">
        <v>30702</v>
      </c>
      <c r="P385" s="168">
        <f t="shared" si="2"/>
        <v>2019</v>
      </c>
    </row>
    <row r="386" spans="1:16" x14ac:dyDescent="0.2">
      <c r="A386" s="76" t="s">
        <v>981</v>
      </c>
      <c r="B386" s="140" t="s">
        <v>372</v>
      </c>
      <c r="C386" s="141"/>
      <c r="D386" s="58" t="s">
        <v>980</v>
      </c>
      <c r="E386" s="59"/>
      <c r="F386" s="59"/>
      <c r="G386" s="59"/>
      <c r="H386" s="156"/>
      <c r="I386" s="156"/>
      <c r="J386" s="156"/>
      <c r="K386" s="156"/>
      <c r="L386" s="168">
        <v>28683</v>
      </c>
      <c r="M386" s="168">
        <v>2019</v>
      </c>
      <c r="N386" s="168">
        <v>0</v>
      </c>
      <c r="O386" s="168">
        <v>30702</v>
      </c>
      <c r="P386" s="168">
        <f t="shared" si="2"/>
        <v>2019</v>
      </c>
    </row>
    <row r="387" spans="1:16" x14ac:dyDescent="0.2">
      <c r="A387" s="76" t="s">
        <v>982</v>
      </c>
      <c r="B387" s="140" t="s">
        <v>372</v>
      </c>
      <c r="C387" s="141"/>
      <c r="D387" s="141"/>
      <c r="E387" s="58" t="s">
        <v>980</v>
      </c>
      <c r="F387" s="59"/>
      <c r="G387" s="59"/>
      <c r="H387" s="156"/>
      <c r="I387" s="156"/>
      <c r="J387" s="156"/>
      <c r="K387" s="156"/>
      <c r="L387" s="168">
        <v>28683</v>
      </c>
      <c r="M387" s="168">
        <v>2019</v>
      </c>
      <c r="N387" s="168">
        <v>0</v>
      </c>
      <c r="O387" s="168">
        <v>30702</v>
      </c>
      <c r="P387" s="168">
        <f t="shared" si="2"/>
        <v>2019</v>
      </c>
    </row>
    <row r="388" spans="1:16" x14ac:dyDescent="0.2">
      <c r="A388" s="76" t="s">
        <v>983</v>
      </c>
      <c r="B388" s="140" t="s">
        <v>372</v>
      </c>
      <c r="C388" s="141"/>
      <c r="D388" s="141"/>
      <c r="E388" s="141"/>
      <c r="F388" s="58" t="s">
        <v>984</v>
      </c>
      <c r="G388" s="59"/>
      <c r="H388" s="156"/>
      <c r="I388" s="156"/>
      <c r="J388" s="156"/>
      <c r="K388" s="156"/>
      <c r="L388" s="168">
        <v>13013</v>
      </c>
      <c r="M388" s="168">
        <v>2019</v>
      </c>
      <c r="N388" s="168">
        <v>0</v>
      </c>
      <c r="O388" s="168">
        <v>15032</v>
      </c>
      <c r="P388" s="168">
        <f t="shared" si="2"/>
        <v>2019</v>
      </c>
    </row>
    <row r="389" spans="1:16" ht="19.2" x14ac:dyDescent="0.2">
      <c r="A389" s="78" t="s">
        <v>985</v>
      </c>
      <c r="B389" s="140" t="s">
        <v>372</v>
      </c>
      <c r="C389" s="141"/>
      <c r="D389" s="141"/>
      <c r="E389" s="141"/>
      <c r="F389" s="141"/>
      <c r="G389" s="65" t="s">
        <v>986</v>
      </c>
      <c r="H389" s="169"/>
      <c r="I389" s="169"/>
      <c r="J389" s="169"/>
      <c r="K389" s="169"/>
      <c r="L389" s="160">
        <v>13013</v>
      </c>
      <c r="M389" s="160">
        <v>2019</v>
      </c>
      <c r="N389" s="160">
        <v>0</v>
      </c>
      <c r="O389" s="160">
        <v>15032</v>
      </c>
      <c r="P389" s="160">
        <f t="shared" si="2"/>
        <v>2019</v>
      </c>
    </row>
    <row r="390" spans="1:16" x14ac:dyDescent="0.2">
      <c r="A390" s="80" t="s">
        <v>372</v>
      </c>
      <c r="B390" s="140" t="s">
        <v>372</v>
      </c>
      <c r="C390" s="141"/>
      <c r="D390" s="141"/>
      <c r="E390" s="141"/>
      <c r="F390" s="141"/>
      <c r="G390" s="68" t="s">
        <v>372</v>
      </c>
      <c r="H390" s="164"/>
      <c r="I390" s="164"/>
      <c r="J390" s="164"/>
      <c r="K390" s="164"/>
      <c r="L390" s="163"/>
      <c r="M390" s="163"/>
      <c r="N390" s="163"/>
      <c r="O390" s="163"/>
      <c r="P390" s="167">
        <f t="shared" si="2"/>
        <v>0</v>
      </c>
    </row>
    <row r="391" spans="1:16" x14ac:dyDescent="0.2">
      <c r="A391" s="76" t="s">
        <v>987</v>
      </c>
      <c r="B391" s="140" t="s">
        <v>372</v>
      </c>
      <c r="C391" s="141"/>
      <c r="D391" s="141"/>
      <c r="E391" s="141"/>
      <c r="F391" s="58" t="s">
        <v>988</v>
      </c>
      <c r="G391" s="59"/>
      <c r="H391" s="156"/>
      <c r="I391" s="156"/>
      <c r="J391" s="156"/>
      <c r="K391" s="156"/>
      <c r="L391" s="168">
        <v>170</v>
      </c>
      <c r="M391" s="168">
        <v>0</v>
      </c>
      <c r="N391" s="168">
        <v>0</v>
      </c>
      <c r="O391" s="168">
        <v>170</v>
      </c>
      <c r="P391" s="168">
        <f t="shared" si="2"/>
        <v>0</v>
      </c>
    </row>
    <row r="392" spans="1:16" ht="19.2" x14ac:dyDescent="0.2">
      <c r="A392" s="78" t="s">
        <v>989</v>
      </c>
      <c r="B392" s="140" t="s">
        <v>372</v>
      </c>
      <c r="C392" s="141"/>
      <c r="D392" s="141"/>
      <c r="E392" s="141"/>
      <c r="F392" s="141"/>
      <c r="G392" s="65" t="s">
        <v>990</v>
      </c>
      <c r="H392" s="169"/>
      <c r="I392" s="169"/>
      <c r="J392" s="169"/>
      <c r="K392" s="169"/>
      <c r="L392" s="160">
        <v>170</v>
      </c>
      <c r="M392" s="160">
        <v>0</v>
      </c>
      <c r="N392" s="160">
        <v>0</v>
      </c>
      <c r="O392" s="160">
        <v>170</v>
      </c>
      <c r="P392" s="160">
        <f t="shared" si="2"/>
        <v>0</v>
      </c>
    </row>
    <row r="393" spans="1:16" x14ac:dyDescent="0.2">
      <c r="A393" s="80" t="s">
        <v>372</v>
      </c>
      <c r="B393" s="140" t="s">
        <v>372</v>
      </c>
      <c r="C393" s="141"/>
      <c r="D393" s="141"/>
      <c r="E393" s="141"/>
      <c r="F393" s="141"/>
      <c r="G393" s="68" t="s">
        <v>372</v>
      </c>
      <c r="H393" s="164"/>
      <c r="I393" s="164"/>
      <c r="J393" s="164"/>
      <c r="K393" s="164"/>
      <c r="L393" s="163"/>
      <c r="M393" s="163"/>
      <c r="N393" s="163"/>
      <c r="O393" s="163"/>
      <c r="P393" s="167">
        <f t="shared" si="2"/>
        <v>0</v>
      </c>
    </row>
    <row r="394" spans="1:16" x14ac:dyDescent="0.2">
      <c r="A394" s="76" t="s">
        <v>991</v>
      </c>
      <c r="B394" s="140" t="s">
        <v>372</v>
      </c>
      <c r="C394" s="141"/>
      <c r="D394" s="141"/>
      <c r="E394" s="141"/>
      <c r="F394" s="58" t="s">
        <v>992</v>
      </c>
      <c r="G394" s="59"/>
      <c r="H394" s="156"/>
      <c r="I394" s="156"/>
      <c r="J394" s="156"/>
      <c r="K394" s="156"/>
      <c r="L394" s="168">
        <v>15500</v>
      </c>
      <c r="M394" s="168">
        <v>0</v>
      </c>
      <c r="N394" s="168">
        <v>0</v>
      </c>
      <c r="O394" s="168">
        <v>15500</v>
      </c>
      <c r="P394" s="168">
        <f t="shared" si="2"/>
        <v>0</v>
      </c>
    </row>
    <row r="395" spans="1:16" ht="19.2" x14ac:dyDescent="0.2">
      <c r="A395" s="78" t="s">
        <v>993</v>
      </c>
      <c r="B395" s="140" t="s">
        <v>372</v>
      </c>
      <c r="C395" s="141"/>
      <c r="D395" s="141"/>
      <c r="E395" s="141"/>
      <c r="F395" s="141"/>
      <c r="G395" s="65" t="s">
        <v>994</v>
      </c>
      <c r="H395" s="169"/>
      <c r="I395" s="169"/>
      <c r="J395" s="169"/>
      <c r="K395" s="169"/>
      <c r="L395" s="160">
        <v>15500</v>
      </c>
      <c r="M395" s="160">
        <v>0</v>
      </c>
      <c r="N395" s="160">
        <v>0</v>
      </c>
      <c r="O395" s="160">
        <v>15500</v>
      </c>
      <c r="P395" s="160">
        <f t="shared" si="2"/>
        <v>0</v>
      </c>
    </row>
    <row r="396" spans="1:16" x14ac:dyDescent="0.2">
      <c r="A396" s="80" t="s">
        <v>372</v>
      </c>
      <c r="B396" s="140" t="s">
        <v>372</v>
      </c>
      <c r="C396" s="141"/>
      <c r="D396" s="141"/>
      <c r="E396" s="141"/>
      <c r="F396" s="141"/>
      <c r="G396" s="68" t="s">
        <v>372</v>
      </c>
      <c r="H396" s="164"/>
      <c r="I396" s="164"/>
      <c r="J396" s="164"/>
      <c r="K396" s="164"/>
      <c r="L396" s="163"/>
      <c r="M396" s="163"/>
      <c r="N396" s="163"/>
      <c r="O396" s="163"/>
      <c r="P396" s="167">
        <f t="shared" si="2"/>
        <v>0</v>
      </c>
    </row>
    <row r="397" spans="1:16" x14ac:dyDescent="0.2">
      <c r="A397" s="76" t="s">
        <v>995</v>
      </c>
      <c r="B397" s="139" t="s">
        <v>372</v>
      </c>
      <c r="C397" s="58" t="s">
        <v>996</v>
      </c>
      <c r="D397" s="59"/>
      <c r="E397" s="59"/>
      <c r="F397" s="59"/>
      <c r="G397" s="59"/>
      <c r="H397" s="156"/>
      <c r="I397" s="156"/>
      <c r="J397" s="156"/>
      <c r="K397" s="156"/>
      <c r="L397" s="168">
        <v>320</v>
      </c>
      <c r="M397" s="168">
        <v>4500</v>
      </c>
      <c r="N397" s="168">
        <v>0</v>
      </c>
      <c r="O397" s="168">
        <v>4820</v>
      </c>
      <c r="P397" s="168">
        <f t="shared" ref="P397:P423" si="3">M397-N397</f>
        <v>4500</v>
      </c>
    </row>
    <row r="398" spans="1:16" x14ac:dyDescent="0.2">
      <c r="A398" s="76" t="s">
        <v>997</v>
      </c>
      <c r="B398" s="140" t="s">
        <v>372</v>
      </c>
      <c r="C398" s="141"/>
      <c r="D398" s="58" t="s">
        <v>996</v>
      </c>
      <c r="E398" s="59"/>
      <c r="F398" s="59"/>
      <c r="G398" s="59"/>
      <c r="H398" s="156"/>
      <c r="I398" s="156"/>
      <c r="J398" s="156"/>
      <c r="K398" s="156"/>
      <c r="L398" s="168">
        <v>320</v>
      </c>
      <c r="M398" s="168">
        <v>4500</v>
      </c>
      <c r="N398" s="168">
        <v>0</v>
      </c>
      <c r="O398" s="168">
        <v>4820</v>
      </c>
      <c r="P398" s="168">
        <f t="shared" si="3"/>
        <v>4500</v>
      </c>
    </row>
    <row r="399" spans="1:16" x14ac:dyDescent="0.2">
      <c r="A399" s="76" t="s">
        <v>998</v>
      </c>
      <c r="B399" s="140" t="s">
        <v>372</v>
      </c>
      <c r="C399" s="141"/>
      <c r="D399" s="141"/>
      <c r="E399" s="58" t="s">
        <v>996</v>
      </c>
      <c r="F399" s="59"/>
      <c r="G399" s="59"/>
      <c r="H399" s="156"/>
      <c r="I399" s="156"/>
      <c r="J399" s="156"/>
      <c r="K399" s="156"/>
      <c r="L399" s="168">
        <v>320</v>
      </c>
      <c r="M399" s="168">
        <v>4500</v>
      </c>
      <c r="N399" s="168">
        <v>0</v>
      </c>
      <c r="O399" s="168">
        <v>4820</v>
      </c>
      <c r="P399" s="168">
        <f t="shared" si="3"/>
        <v>4500</v>
      </c>
    </row>
    <row r="400" spans="1:16" x14ac:dyDescent="0.2">
      <c r="A400" s="76" t="s">
        <v>1002</v>
      </c>
      <c r="B400" s="140" t="s">
        <v>372</v>
      </c>
      <c r="C400" s="141"/>
      <c r="D400" s="141"/>
      <c r="E400" s="141"/>
      <c r="F400" s="58" t="s">
        <v>1003</v>
      </c>
      <c r="G400" s="59"/>
      <c r="H400" s="156"/>
      <c r="I400" s="156"/>
      <c r="J400" s="156"/>
      <c r="K400" s="156"/>
      <c r="L400" s="168">
        <v>320</v>
      </c>
      <c r="M400" s="168">
        <v>4500</v>
      </c>
      <c r="N400" s="168">
        <v>0</v>
      </c>
      <c r="O400" s="168">
        <v>4820</v>
      </c>
      <c r="P400" s="168">
        <f t="shared" si="3"/>
        <v>4500</v>
      </c>
    </row>
    <row r="401" spans="1:16" ht="19.2" x14ac:dyDescent="0.2">
      <c r="A401" s="78" t="s">
        <v>1004</v>
      </c>
      <c r="B401" s="140" t="s">
        <v>372</v>
      </c>
      <c r="C401" s="141"/>
      <c r="D401" s="141"/>
      <c r="E401" s="141"/>
      <c r="F401" s="141"/>
      <c r="G401" s="65" t="s">
        <v>1003</v>
      </c>
      <c r="H401" s="169"/>
      <c r="I401" s="169"/>
      <c r="J401" s="169"/>
      <c r="K401" s="169"/>
      <c r="L401" s="160">
        <v>320</v>
      </c>
      <c r="M401" s="160">
        <v>4500</v>
      </c>
      <c r="N401" s="160">
        <v>0</v>
      </c>
      <c r="O401" s="160">
        <v>4820</v>
      </c>
      <c r="P401" s="160">
        <f t="shared" si="3"/>
        <v>4500</v>
      </c>
    </row>
    <row r="402" spans="1:16" x14ac:dyDescent="0.2">
      <c r="A402" s="80" t="s">
        <v>372</v>
      </c>
      <c r="B402" s="140" t="s">
        <v>372</v>
      </c>
      <c r="C402" s="141"/>
      <c r="D402" s="141"/>
      <c r="E402" s="141"/>
      <c r="F402" s="141"/>
      <c r="G402" s="68" t="s">
        <v>372</v>
      </c>
      <c r="H402" s="164"/>
      <c r="I402" s="164"/>
      <c r="J402" s="164"/>
      <c r="K402" s="164"/>
      <c r="L402" s="163"/>
      <c r="M402" s="163"/>
      <c r="N402" s="163"/>
      <c r="O402" s="163"/>
      <c r="P402" s="167">
        <f t="shared" si="3"/>
        <v>0</v>
      </c>
    </row>
    <row r="403" spans="1:16" x14ac:dyDescent="0.2">
      <c r="A403" s="76" t="s">
        <v>1005</v>
      </c>
      <c r="B403" s="139" t="s">
        <v>372</v>
      </c>
      <c r="C403" s="58" t="s">
        <v>1006</v>
      </c>
      <c r="D403" s="59"/>
      <c r="E403" s="59"/>
      <c r="F403" s="59"/>
      <c r="G403" s="59"/>
      <c r="H403" s="156"/>
      <c r="I403" s="156"/>
      <c r="J403" s="156"/>
      <c r="K403" s="156"/>
      <c r="L403" s="168">
        <v>1132567.3899999999</v>
      </c>
      <c r="M403" s="168">
        <v>166642.70000000001</v>
      </c>
      <c r="N403" s="168">
        <v>0</v>
      </c>
      <c r="O403" s="168">
        <v>1299210.0900000001</v>
      </c>
      <c r="P403" s="168">
        <f t="shared" si="3"/>
        <v>166642.70000000001</v>
      </c>
    </row>
    <row r="404" spans="1:16" x14ac:dyDescent="0.2">
      <c r="A404" s="76" t="s">
        <v>1007</v>
      </c>
      <c r="B404" s="140" t="s">
        <v>372</v>
      </c>
      <c r="C404" s="141"/>
      <c r="D404" s="58" t="s">
        <v>1006</v>
      </c>
      <c r="E404" s="59"/>
      <c r="F404" s="59"/>
      <c r="G404" s="59"/>
      <c r="H404" s="156"/>
      <c r="I404" s="156"/>
      <c r="J404" s="156"/>
      <c r="K404" s="156"/>
      <c r="L404" s="168">
        <v>1132567.3899999999</v>
      </c>
      <c r="M404" s="168">
        <v>166642.70000000001</v>
      </c>
      <c r="N404" s="168">
        <v>0</v>
      </c>
      <c r="O404" s="168">
        <v>1299210.0900000001</v>
      </c>
      <c r="P404" s="168">
        <f t="shared" si="3"/>
        <v>166642.70000000001</v>
      </c>
    </row>
    <row r="405" spans="1:16" x14ac:dyDescent="0.2">
      <c r="A405" s="76" t="s">
        <v>1008</v>
      </c>
      <c r="B405" s="140" t="s">
        <v>372</v>
      </c>
      <c r="C405" s="141"/>
      <c r="D405" s="141"/>
      <c r="E405" s="58" t="s">
        <v>1006</v>
      </c>
      <c r="F405" s="59"/>
      <c r="G405" s="59"/>
      <c r="H405" s="156"/>
      <c r="I405" s="156"/>
      <c r="J405" s="156"/>
      <c r="K405" s="156"/>
      <c r="L405" s="168">
        <v>1132567.3899999999</v>
      </c>
      <c r="M405" s="168">
        <v>166642.70000000001</v>
      </c>
      <c r="N405" s="168">
        <v>0</v>
      </c>
      <c r="O405" s="168">
        <v>1299210.0900000001</v>
      </c>
      <c r="P405" s="168">
        <f t="shared" si="3"/>
        <v>166642.70000000001</v>
      </c>
    </row>
    <row r="406" spans="1:16" x14ac:dyDescent="0.2">
      <c r="A406" s="76" t="s">
        <v>1009</v>
      </c>
      <c r="B406" s="140" t="s">
        <v>372</v>
      </c>
      <c r="C406" s="141"/>
      <c r="D406" s="141"/>
      <c r="E406" s="141"/>
      <c r="F406" s="58" t="s">
        <v>1006</v>
      </c>
      <c r="G406" s="59"/>
      <c r="H406" s="156"/>
      <c r="I406" s="156"/>
      <c r="J406" s="156"/>
      <c r="K406" s="156"/>
      <c r="L406" s="168">
        <v>1132567.3899999999</v>
      </c>
      <c r="M406" s="168">
        <v>166642.70000000001</v>
      </c>
      <c r="N406" s="168">
        <v>0</v>
      </c>
      <c r="O406" s="168">
        <v>1299210.0900000001</v>
      </c>
      <c r="P406" s="168">
        <f t="shared" si="3"/>
        <v>166642.70000000001</v>
      </c>
    </row>
    <row r="407" spans="1:16" ht="19.2" x14ac:dyDescent="0.2">
      <c r="A407" s="78" t="s">
        <v>1010</v>
      </c>
      <c r="B407" s="140" t="s">
        <v>372</v>
      </c>
      <c r="C407" s="141"/>
      <c r="D407" s="141"/>
      <c r="E407" s="141"/>
      <c r="F407" s="141"/>
      <c r="G407" s="65" t="s">
        <v>1011</v>
      </c>
      <c r="H407" s="169"/>
      <c r="I407" s="169"/>
      <c r="J407" s="169"/>
      <c r="K407" s="169"/>
      <c r="L407" s="160">
        <v>1130149.67</v>
      </c>
      <c r="M407" s="160">
        <v>166289.16</v>
      </c>
      <c r="N407" s="160">
        <v>0</v>
      </c>
      <c r="O407" s="160">
        <v>1296438.83</v>
      </c>
      <c r="P407" s="160">
        <f t="shared" si="3"/>
        <v>166289.16</v>
      </c>
    </row>
    <row r="408" spans="1:16" ht="19.2" x14ac:dyDescent="0.2">
      <c r="A408" s="78" t="s">
        <v>1012</v>
      </c>
      <c r="B408" s="140" t="s">
        <v>372</v>
      </c>
      <c r="C408" s="141"/>
      <c r="D408" s="141"/>
      <c r="E408" s="141"/>
      <c r="F408" s="141"/>
      <c r="G408" s="65" t="s">
        <v>1013</v>
      </c>
      <c r="H408" s="169"/>
      <c r="I408" s="169"/>
      <c r="J408" s="169"/>
      <c r="K408" s="169"/>
      <c r="L408" s="160">
        <v>2417.7199999999998</v>
      </c>
      <c r="M408" s="160">
        <v>353.54</v>
      </c>
      <c r="N408" s="160">
        <v>0</v>
      </c>
      <c r="O408" s="160">
        <v>2771.26</v>
      </c>
      <c r="P408" s="160">
        <f t="shared" si="3"/>
        <v>353.54</v>
      </c>
    </row>
    <row r="409" spans="1:16" x14ac:dyDescent="0.2">
      <c r="A409" s="80" t="s">
        <v>372</v>
      </c>
      <c r="B409" s="140" t="s">
        <v>372</v>
      </c>
      <c r="C409" s="141"/>
      <c r="D409" s="141"/>
      <c r="E409" s="141"/>
      <c r="F409" s="141"/>
      <c r="G409" s="68" t="s">
        <v>372</v>
      </c>
      <c r="H409" s="164"/>
      <c r="I409" s="164"/>
      <c r="J409" s="164"/>
      <c r="K409" s="164"/>
      <c r="L409" s="163"/>
      <c r="M409" s="163"/>
      <c r="N409" s="163"/>
      <c r="O409" s="163"/>
      <c r="P409" s="167">
        <f t="shared" si="3"/>
        <v>0</v>
      </c>
    </row>
    <row r="410" spans="1:16" x14ac:dyDescent="0.2">
      <c r="A410" s="76" t="s">
        <v>1014</v>
      </c>
      <c r="B410" s="139" t="s">
        <v>372</v>
      </c>
      <c r="C410" s="58" t="s">
        <v>1015</v>
      </c>
      <c r="D410" s="59"/>
      <c r="E410" s="59"/>
      <c r="F410" s="59"/>
      <c r="G410" s="59"/>
      <c r="H410" s="156"/>
      <c r="I410" s="156"/>
      <c r="J410" s="156"/>
      <c r="K410" s="156"/>
      <c r="L410" s="168">
        <v>55718.36</v>
      </c>
      <c r="M410" s="168">
        <v>306.81</v>
      </c>
      <c r="N410" s="168">
        <v>0</v>
      </c>
      <c r="O410" s="168">
        <v>56025.17</v>
      </c>
      <c r="P410" s="168">
        <f t="shared" si="3"/>
        <v>306.81</v>
      </c>
    </row>
    <row r="411" spans="1:16" x14ac:dyDescent="0.2">
      <c r="A411" s="76" t="s">
        <v>1016</v>
      </c>
      <c r="B411" s="140" t="s">
        <v>372</v>
      </c>
      <c r="C411" s="141"/>
      <c r="D411" s="58" t="s">
        <v>1015</v>
      </c>
      <c r="E411" s="59"/>
      <c r="F411" s="59"/>
      <c r="G411" s="59"/>
      <c r="H411" s="156"/>
      <c r="I411" s="156"/>
      <c r="J411" s="156"/>
      <c r="K411" s="156"/>
      <c r="L411" s="168">
        <v>55718.36</v>
      </c>
      <c r="M411" s="168">
        <v>306.81</v>
      </c>
      <c r="N411" s="168">
        <v>0</v>
      </c>
      <c r="O411" s="168">
        <v>56025.17</v>
      </c>
      <c r="P411" s="168">
        <f t="shared" si="3"/>
        <v>306.81</v>
      </c>
    </row>
    <row r="412" spans="1:16" x14ac:dyDescent="0.2">
      <c r="A412" s="76" t="s">
        <v>1017</v>
      </c>
      <c r="B412" s="140" t="s">
        <v>372</v>
      </c>
      <c r="C412" s="141"/>
      <c r="D412" s="141"/>
      <c r="E412" s="58" t="s">
        <v>1015</v>
      </c>
      <c r="F412" s="59"/>
      <c r="G412" s="59"/>
      <c r="H412" s="156"/>
      <c r="I412" s="156"/>
      <c r="J412" s="156"/>
      <c r="K412" s="156"/>
      <c r="L412" s="168">
        <v>55718.36</v>
      </c>
      <c r="M412" s="168">
        <v>306.81</v>
      </c>
      <c r="N412" s="168">
        <v>0</v>
      </c>
      <c r="O412" s="168">
        <v>56025.17</v>
      </c>
      <c r="P412" s="168">
        <f t="shared" si="3"/>
        <v>306.81</v>
      </c>
    </row>
    <row r="413" spans="1:16" x14ac:dyDescent="0.2">
      <c r="A413" s="76" t="s">
        <v>1018</v>
      </c>
      <c r="B413" s="140" t="s">
        <v>372</v>
      </c>
      <c r="C413" s="141"/>
      <c r="D413" s="141"/>
      <c r="E413" s="141"/>
      <c r="F413" s="58" t="s">
        <v>1015</v>
      </c>
      <c r="G413" s="59"/>
      <c r="H413" s="156"/>
      <c r="I413" s="156"/>
      <c r="J413" s="156"/>
      <c r="K413" s="156"/>
      <c r="L413" s="168">
        <v>55718.36</v>
      </c>
      <c r="M413" s="168">
        <v>306.81</v>
      </c>
      <c r="N413" s="168">
        <v>0</v>
      </c>
      <c r="O413" s="168">
        <v>56025.17</v>
      </c>
      <c r="P413" s="168">
        <f t="shared" si="3"/>
        <v>306.81</v>
      </c>
    </row>
    <row r="414" spans="1:16" ht="19.2" x14ac:dyDescent="0.2">
      <c r="A414" s="78" t="s">
        <v>1019</v>
      </c>
      <c r="B414" s="140" t="s">
        <v>372</v>
      </c>
      <c r="C414" s="141"/>
      <c r="D414" s="141"/>
      <c r="E414" s="141"/>
      <c r="F414" s="141"/>
      <c r="G414" s="65" t="s">
        <v>695</v>
      </c>
      <c r="H414" s="169"/>
      <c r="I414" s="169"/>
      <c r="J414" s="169"/>
      <c r="K414" s="169"/>
      <c r="L414" s="160">
        <v>55718.36</v>
      </c>
      <c r="M414" s="160">
        <v>306.81</v>
      </c>
      <c r="N414" s="160">
        <v>0</v>
      </c>
      <c r="O414" s="160">
        <v>56025.17</v>
      </c>
      <c r="P414" s="160">
        <f t="shared" si="3"/>
        <v>306.81</v>
      </c>
    </row>
    <row r="415" spans="1:16" x14ac:dyDescent="0.2">
      <c r="A415" s="80" t="s">
        <v>372</v>
      </c>
      <c r="B415" s="140" t="s">
        <v>372</v>
      </c>
      <c r="C415" s="141"/>
      <c r="D415" s="141"/>
      <c r="E415" s="141"/>
      <c r="F415" s="141"/>
      <c r="G415" s="68" t="s">
        <v>372</v>
      </c>
      <c r="H415" s="164"/>
      <c r="I415" s="164"/>
      <c r="J415" s="164"/>
      <c r="K415" s="164"/>
      <c r="L415" s="163"/>
      <c r="M415" s="163"/>
      <c r="N415" s="163"/>
      <c r="O415" s="163"/>
      <c r="P415" s="167">
        <f t="shared" si="3"/>
        <v>0</v>
      </c>
    </row>
    <row r="416" spans="1:16" x14ac:dyDescent="0.2">
      <c r="A416" s="76" t="s">
        <v>1026</v>
      </c>
      <c r="B416" s="139" t="s">
        <v>372</v>
      </c>
      <c r="C416" s="58" t="s">
        <v>1027</v>
      </c>
      <c r="D416" s="59"/>
      <c r="E416" s="59"/>
      <c r="F416" s="59"/>
      <c r="G416" s="59"/>
      <c r="H416" s="156"/>
      <c r="I416" s="156"/>
      <c r="J416" s="156"/>
      <c r="K416" s="156"/>
      <c r="L416" s="168">
        <v>252571.99</v>
      </c>
      <c r="M416" s="168">
        <v>2053805.89</v>
      </c>
      <c r="N416" s="168">
        <v>0</v>
      </c>
      <c r="O416" s="168">
        <v>2306377.88</v>
      </c>
      <c r="P416" s="168">
        <f t="shared" si="3"/>
        <v>2053805.89</v>
      </c>
    </row>
    <row r="417" spans="1:16" x14ac:dyDescent="0.2">
      <c r="A417" s="76" t="s">
        <v>1028</v>
      </c>
      <c r="B417" s="140" t="s">
        <v>372</v>
      </c>
      <c r="C417" s="141"/>
      <c r="D417" s="58" t="s">
        <v>1027</v>
      </c>
      <c r="E417" s="59"/>
      <c r="F417" s="59"/>
      <c r="G417" s="59"/>
      <c r="H417" s="156"/>
      <c r="I417" s="156"/>
      <c r="J417" s="156"/>
      <c r="K417" s="156"/>
      <c r="L417" s="168">
        <v>252571.99</v>
      </c>
      <c r="M417" s="168">
        <v>2053805.89</v>
      </c>
      <c r="N417" s="168">
        <v>0</v>
      </c>
      <c r="O417" s="168">
        <v>2306377.88</v>
      </c>
      <c r="P417" s="168">
        <f t="shared" si="3"/>
        <v>2053805.89</v>
      </c>
    </row>
    <row r="418" spans="1:16" x14ac:dyDescent="0.2">
      <c r="A418" s="76" t="s">
        <v>1029</v>
      </c>
      <c r="B418" s="140" t="s">
        <v>372</v>
      </c>
      <c r="C418" s="141"/>
      <c r="D418" s="141"/>
      <c r="E418" s="58" t="s">
        <v>1027</v>
      </c>
      <c r="F418" s="59"/>
      <c r="G418" s="59"/>
      <c r="H418" s="156"/>
      <c r="I418" s="156"/>
      <c r="J418" s="156"/>
      <c r="K418" s="156"/>
      <c r="L418" s="168">
        <v>252571.99</v>
      </c>
      <c r="M418" s="168">
        <v>2053805.89</v>
      </c>
      <c r="N418" s="168">
        <v>0</v>
      </c>
      <c r="O418" s="168">
        <v>2306377.88</v>
      </c>
      <c r="P418" s="168">
        <f t="shared" si="3"/>
        <v>2053805.89</v>
      </c>
    </row>
    <row r="419" spans="1:16" x14ac:dyDescent="0.2">
      <c r="A419" s="76" t="s">
        <v>1030</v>
      </c>
      <c r="B419" s="140" t="s">
        <v>372</v>
      </c>
      <c r="C419" s="141"/>
      <c r="D419" s="141"/>
      <c r="E419" s="141"/>
      <c r="F419" s="58" t="s">
        <v>1027</v>
      </c>
      <c r="G419" s="59"/>
      <c r="H419" s="156"/>
      <c r="I419" s="156"/>
      <c r="J419" s="156"/>
      <c r="K419" s="156"/>
      <c r="L419" s="168">
        <v>252571.99</v>
      </c>
      <c r="M419" s="168">
        <v>2053805.89</v>
      </c>
      <c r="N419" s="168">
        <v>0</v>
      </c>
      <c r="O419" s="168">
        <v>2306377.88</v>
      </c>
      <c r="P419" s="168">
        <f t="shared" si="3"/>
        <v>2053805.89</v>
      </c>
    </row>
    <row r="420" spans="1:16" ht="19.2" x14ac:dyDescent="0.2">
      <c r="A420" s="78" t="s">
        <v>1031</v>
      </c>
      <c r="B420" s="140" t="s">
        <v>372</v>
      </c>
      <c r="C420" s="141"/>
      <c r="D420" s="141"/>
      <c r="E420" s="141"/>
      <c r="F420" s="141"/>
      <c r="G420" s="65" t="s">
        <v>1032</v>
      </c>
      <c r="H420" s="169"/>
      <c r="I420" s="169"/>
      <c r="J420" s="169"/>
      <c r="K420" s="169"/>
      <c r="L420" s="160">
        <v>178571.99</v>
      </c>
      <c r="M420" s="160">
        <v>25405.89</v>
      </c>
      <c r="N420" s="160">
        <v>0</v>
      </c>
      <c r="O420" s="160">
        <v>203977.88</v>
      </c>
      <c r="P420" s="160">
        <f t="shared" si="3"/>
        <v>25405.89</v>
      </c>
    </row>
    <row r="421" spans="1:16" ht="19.2" x14ac:dyDescent="0.2">
      <c r="A421" s="78" t="s">
        <v>1033</v>
      </c>
      <c r="B421" s="140" t="s">
        <v>372</v>
      </c>
      <c r="C421" s="141"/>
      <c r="D421" s="141"/>
      <c r="E421" s="141"/>
      <c r="F421" s="141"/>
      <c r="G421" s="65" t="s">
        <v>1034</v>
      </c>
      <c r="H421" s="169"/>
      <c r="I421" s="169"/>
      <c r="J421" s="169"/>
      <c r="K421" s="169"/>
      <c r="L421" s="160">
        <v>74000</v>
      </c>
      <c r="M421" s="160">
        <v>2028000</v>
      </c>
      <c r="N421" s="160">
        <v>0</v>
      </c>
      <c r="O421" s="160">
        <v>2102000</v>
      </c>
      <c r="P421" s="160">
        <f t="shared" si="3"/>
        <v>2028000</v>
      </c>
    </row>
    <row r="422" spans="1:16" ht="19.2" x14ac:dyDescent="0.2">
      <c r="A422" s="78" t="s">
        <v>1035</v>
      </c>
      <c r="B422" s="140" t="s">
        <v>372</v>
      </c>
      <c r="C422" s="141"/>
      <c r="D422" s="141"/>
      <c r="E422" s="141"/>
      <c r="F422" s="141"/>
      <c r="G422" s="65" t="s">
        <v>1036</v>
      </c>
      <c r="H422" s="169"/>
      <c r="I422" s="169"/>
      <c r="J422" s="169"/>
      <c r="K422" s="169"/>
      <c r="L422" s="160">
        <v>0</v>
      </c>
      <c r="M422" s="160">
        <v>400</v>
      </c>
      <c r="N422" s="160">
        <v>0</v>
      </c>
      <c r="O422" s="160">
        <v>400</v>
      </c>
      <c r="P422" s="160">
        <f t="shared" si="3"/>
        <v>400</v>
      </c>
    </row>
    <row r="423" spans="1:16" x14ac:dyDescent="0.2">
      <c r="A423" s="76" t="s">
        <v>372</v>
      </c>
      <c r="B423" s="140" t="s">
        <v>372</v>
      </c>
      <c r="C423" s="141"/>
      <c r="D423" s="141"/>
      <c r="E423" s="58" t="s">
        <v>372</v>
      </c>
      <c r="F423" s="59"/>
      <c r="G423" s="59"/>
      <c r="H423" s="156"/>
      <c r="I423" s="156"/>
      <c r="J423" s="156"/>
      <c r="K423" s="156"/>
      <c r="L423" s="166"/>
      <c r="M423" s="166"/>
      <c r="N423" s="166"/>
      <c r="O423" s="166"/>
      <c r="P423" s="167">
        <f t="shared" si="3"/>
        <v>0</v>
      </c>
    </row>
    <row r="424" spans="1:16" x14ac:dyDescent="0.2">
      <c r="A424" s="76" t="s">
        <v>1037</v>
      </c>
      <c r="B424" s="58" t="s">
        <v>1038</v>
      </c>
      <c r="C424" s="59"/>
      <c r="D424" s="59"/>
      <c r="E424" s="59"/>
      <c r="F424" s="59"/>
      <c r="G424" s="59"/>
      <c r="H424" s="156"/>
      <c r="I424" s="156"/>
      <c r="J424" s="156"/>
      <c r="K424" s="156"/>
      <c r="L424" s="168">
        <v>6960958.0300000003</v>
      </c>
      <c r="M424" s="168">
        <v>0</v>
      </c>
      <c r="N424" s="168">
        <v>2993566.81</v>
      </c>
      <c r="O424" s="168">
        <v>9954524.8399999999</v>
      </c>
      <c r="P424" s="168">
        <f>N424-M424</f>
        <v>2993566.81</v>
      </c>
    </row>
    <row r="425" spans="1:16" x14ac:dyDescent="0.2">
      <c r="A425" s="76" t="s">
        <v>1039</v>
      </c>
      <c r="B425" s="139" t="s">
        <v>372</v>
      </c>
      <c r="C425" s="58" t="s">
        <v>1038</v>
      </c>
      <c r="D425" s="59"/>
      <c r="E425" s="59"/>
      <c r="F425" s="59"/>
      <c r="G425" s="59"/>
      <c r="H425" s="156"/>
      <c r="I425" s="156"/>
      <c r="J425" s="156"/>
      <c r="K425" s="156"/>
      <c r="L425" s="168">
        <v>6960958.0300000003</v>
      </c>
      <c r="M425" s="168">
        <v>0</v>
      </c>
      <c r="N425" s="168">
        <v>2993566.81</v>
      </c>
      <c r="O425" s="168">
        <v>9954524.8399999999</v>
      </c>
      <c r="P425" s="168">
        <f t="shared" ref="P425:P460" si="4">N425-M425</f>
        <v>2993566.81</v>
      </c>
    </row>
    <row r="426" spans="1:16" x14ac:dyDescent="0.2">
      <c r="A426" s="76" t="s">
        <v>1040</v>
      </c>
      <c r="B426" s="140" t="s">
        <v>372</v>
      </c>
      <c r="C426" s="141"/>
      <c r="D426" s="58" t="s">
        <v>1038</v>
      </c>
      <c r="E426" s="59"/>
      <c r="F426" s="59"/>
      <c r="G426" s="59"/>
      <c r="H426" s="156"/>
      <c r="I426" s="156"/>
      <c r="J426" s="156"/>
      <c r="K426" s="156"/>
      <c r="L426" s="168">
        <v>6960958.0300000003</v>
      </c>
      <c r="M426" s="168">
        <v>0</v>
      </c>
      <c r="N426" s="168">
        <v>2993566.81</v>
      </c>
      <c r="O426" s="168">
        <v>9954524.8399999999</v>
      </c>
      <c r="P426" s="168">
        <f t="shared" si="4"/>
        <v>2993566.81</v>
      </c>
    </row>
    <row r="427" spans="1:16" x14ac:dyDescent="0.2">
      <c r="A427" s="76" t="s">
        <v>1041</v>
      </c>
      <c r="B427" s="140" t="s">
        <v>372</v>
      </c>
      <c r="C427" s="141"/>
      <c r="D427" s="141"/>
      <c r="E427" s="58" t="s">
        <v>1042</v>
      </c>
      <c r="F427" s="59"/>
      <c r="G427" s="59"/>
      <c r="H427" s="156"/>
      <c r="I427" s="156"/>
      <c r="J427" s="156"/>
      <c r="K427" s="156"/>
      <c r="L427" s="168">
        <v>6184933.6100000003</v>
      </c>
      <c r="M427" s="168">
        <v>0</v>
      </c>
      <c r="N427" s="168">
        <v>815388.93</v>
      </c>
      <c r="O427" s="168">
        <v>7000322.54</v>
      </c>
      <c r="P427" s="168">
        <f t="shared" si="4"/>
        <v>815388.93</v>
      </c>
    </row>
    <row r="428" spans="1:16" x14ac:dyDescent="0.2">
      <c r="A428" s="76" t="s">
        <v>1043</v>
      </c>
      <c r="B428" s="140" t="s">
        <v>372</v>
      </c>
      <c r="C428" s="141"/>
      <c r="D428" s="141"/>
      <c r="E428" s="141"/>
      <c r="F428" s="58" t="s">
        <v>1042</v>
      </c>
      <c r="G428" s="59"/>
      <c r="H428" s="156"/>
      <c r="I428" s="156"/>
      <c r="J428" s="156"/>
      <c r="K428" s="156"/>
      <c r="L428" s="168">
        <v>6184933.6100000003</v>
      </c>
      <c r="M428" s="168">
        <v>0</v>
      </c>
      <c r="N428" s="168">
        <v>815388.93</v>
      </c>
      <c r="O428" s="168">
        <v>7000322.54</v>
      </c>
      <c r="P428" s="168">
        <f t="shared" si="4"/>
        <v>815388.93</v>
      </c>
    </row>
    <row r="429" spans="1:16" ht="19.2" x14ac:dyDescent="0.2">
      <c r="A429" s="78" t="s">
        <v>1044</v>
      </c>
      <c r="B429" s="140" t="s">
        <v>372</v>
      </c>
      <c r="C429" s="141"/>
      <c r="D429" s="141"/>
      <c r="E429" s="141"/>
      <c r="F429" s="141"/>
      <c r="G429" s="65" t="s">
        <v>666</v>
      </c>
      <c r="H429" s="169"/>
      <c r="I429" s="169"/>
      <c r="J429" s="169"/>
      <c r="K429" s="169"/>
      <c r="L429" s="160">
        <v>6184933.6100000003</v>
      </c>
      <c r="M429" s="160">
        <v>0</v>
      </c>
      <c r="N429" s="160">
        <v>815388.93</v>
      </c>
      <c r="O429" s="160">
        <v>7000322.54</v>
      </c>
      <c r="P429" s="160">
        <f t="shared" si="4"/>
        <v>815388.93</v>
      </c>
    </row>
    <row r="430" spans="1:16" x14ac:dyDescent="0.2">
      <c r="A430" s="80" t="s">
        <v>372</v>
      </c>
      <c r="B430" s="140" t="s">
        <v>372</v>
      </c>
      <c r="C430" s="141"/>
      <c r="D430" s="141"/>
      <c r="E430" s="141"/>
      <c r="F430" s="141"/>
      <c r="G430" s="68" t="s">
        <v>372</v>
      </c>
      <c r="H430" s="164"/>
      <c r="I430" s="164"/>
      <c r="J430" s="164"/>
      <c r="K430" s="164"/>
      <c r="L430" s="163"/>
      <c r="M430" s="163"/>
      <c r="N430" s="163"/>
      <c r="O430" s="163"/>
      <c r="P430" s="167">
        <f t="shared" si="4"/>
        <v>0</v>
      </c>
    </row>
    <row r="431" spans="1:16" x14ac:dyDescent="0.2">
      <c r="A431" s="76" t="s">
        <v>1045</v>
      </c>
      <c r="B431" s="140" t="s">
        <v>372</v>
      </c>
      <c r="C431" s="141"/>
      <c r="D431" s="141"/>
      <c r="E431" s="58" t="s">
        <v>1046</v>
      </c>
      <c r="F431" s="59"/>
      <c r="G431" s="59"/>
      <c r="H431" s="156"/>
      <c r="I431" s="156"/>
      <c r="J431" s="156"/>
      <c r="K431" s="156"/>
      <c r="L431" s="168">
        <v>398274.84</v>
      </c>
      <c r="M431" s="168">
        <v>0</v>
      </c>
      <c r="N431" s="168">
        <v>2101003.3199999998</v>
      </c>
      <c r="O431" s="168">
        <v>2499278.16</v>
      </c>
      <c r="P431" s="168">
        <f t="shared" si="4"/>
        <v>2101003.3199999998</v>
      </c>
    </row>
    <row r="432" spans="1:16" x14ac:dyDescent="0.2">
      <c r="A432" s="76" t="s">
        <v>1047</v>
      </c>
      <c r="B432" s="140" t="s">
        <v>372</v>
      </c>
      <c r="C432" s="141"/>
      <c r="D432" s="141"/>
      <c r="E432" s="141"/>
      <c r="F432" s="58" t="s">
        <v>1048</v>
      </c>
      <c r="G432" s="59"/>
      <c r="H432" s="156"/>
      <c r="I432" s="156"/>
      <c r="J432" s="156"/>
      <c r="K432" s="156"/>
      <c r="L432" s="168">
        <v>13603.93</v>
      </c>
      <c r="M432" s="168">
        <v>0</v>
      </c>
      <c r="N432" s="168">
        <v>16280</v>
      </c>
      <c r="O432" s="168">
        <v>29883.93</v>
      </c>
      <c r="P432" s="168">
        <f t="shared" si="4"/>
        <v>16280</v>
      </c>
    </row>
    <row r="433" spans="1:16" ht="19.2" x14ac:dyDescent="0.2">
      <c r="A433" s="78" t="s">
        <v>1049</v>
      </c>
      <c r="B433" s="140" t="s">
        <v>372</v>
      </c>
      <c r="C433" s="141"/>
      <c r="D433" s="141"/>
      <c r="E433" s="141"/>
      <c r="F433" s="141"/>
      <c r="G433" s="65" t="s">
        <v>879</v>
      </c>
      <c r="H433" s="169"/>
      <c r="I433" s="169"/>
      <c r="J433" s="169"/>
      <c r="K433" s="169"/>
      <c r="L433" s="160">
        <v>1500</v>
      </c>
      <c r="M433" s="160">
        <v>0</v>
      </c>
      <c r="N433" s="160">
        <v>500</v>
      </c>
      <c r="O433" s="160">
        <v>2000</v>
      </c>
      <c r="P433" s="160">
        <f t="shared" si="4"/>
        <v>500</v>
      </c>
    </row>
    <row r="434" spans="1:16" ht="19.2" x14ac:dyDescent="0.2">
      <c r="A434" s="78" t="s">
        <v>1050</v>
      </c>
      <c r="B434" s="140" t="s">
        <v>372</v>
      </c>
      <c r="C434" s="141"/>
      <c r="D434" s="141"/>
      <c r="E434" s="141"/>
      <c r="F434" s="141"/>
      <c r="G434" s="65" t="s">
        <v>1051</v>
      </c>
      <c r="H434" s="169"/>
      <c r="I434" s="169"/>
      <c r="J434" s="169"/>
      <c r="K434" s="169"/>
      <c r="L434" s="160">
        <v>353.93</v>
      </c>
      <c r="M434" s="160">
        <v>0</v>
      </c>
      <c r="N434" s="160">
        <v>0</v>
      </c>
      <c r="O434" s="160">
        <v>353.93</v>
      </c>
      <c r="P434" s="160">
        <f t="shared" si="4"/>
        <v>0</v>
      </c>
    </row>
    <row r="435" spans="1:16" ht="19.2" x14ac:dyDescent="0.2">
      <c r="A435" s="78" t="s">
        <v>1052</v>
      </c>
      <c r="B435" s="140" t="s">
        <v>372</v>
      </c>
      <c r="C435" s="141"/>
      <c r="D435" s="141"/>
      <c r="E435" s="141"/>
      <c r="F435" s="141"/>
      <c r="G435" s="65" t="s">
        <v>1053</v>
      </c>
      <c r="H435" s="169"/>
      <c r="I435" s="169"/>
      <c r="J435" s="169"/>
      <c r="K435" s="169"/>
      <c r="L435" s="160">
        <v>2000</v>
      </c>
      <c r="M435" s="160">
        <v>0</v>
      </c>
      <c r="N435" s="160">
        <v>0</v>
      </c>
      <c r="O435" s="160">
        <v>2000</v>
      </c>
      <c r="P435" s="160">
        <f t="shared" si="4"/>
        <v>0</v>
      </c>
    </row>
    <row r="436" spans="1:16" ht="19.2" x14ac:dyDescent="0.2">
      <c r="A436" s="78" t="s">
        <v>1054</v>
      </c>
      <c r="B436" s="140" t="s">
        <v>372</v>
      </c>
      <c r="C436" s="141"/>
      <c r="D436" s="141"/>
      <c r="E436" s="141"/>
      <c r="F436" s="141"/>
      <c r="G436" s="65" t="s">
        <v>1055</v>
      </c>
      <c r="H436" s="169"/>
      <c r="I436" s="169"/>
      <c r="J436" s="169"/>
      <c r="K436" s="169"/>
      <c r="L436" s="160">
        <v>9750</v>
      </c>
      <c r="M436" s="160">
        <v>0</v>
      </c>
      <c r="N436" s="160">
        <v>15780</v>
      </c>
      <c r="O436" s="160">
        <v>25530</v>
      </c>
      <c r="P436" s="160">
        <f t="shared" si="4"/>
        <v>15780</v>
      </c>
    </row>
    <row r="437" spans="1:16" x14ac:dyDescent="0.2">
      <c r="A437" s="80" t="s">
        <v>372</v>
      </c>
      <c r="B437" s="140" t="s">
        <v>372</v>
      </c>
      <c r="C437" s="141"/>
      <c r="D437" s="141"/>
      <c r="E437" s="141"/>
      <c r="F437" s="141"/>
      <c r="G437" s="68" t="s">
        <v>372</v>
      </c>
      <c r="H437" s="164"/>
      <c r="I437" s="164"/>
      <c r="J437" s="164"/>
      <c r="K437" s="164"/>
      <c r="L437" s="163"/>
      <c r="M437" s="163"/>
      <c r="N437" s="163"/>
      <c r="O437" s="163"/>
      <c r="P437" s="167">
        <f t="shared" si="4"/>
        <v>0</v>
      </c>
    </row>
    <row r="438" spans="1:16" x14ac:dyDescent="0.2">
      <c r="A438" s="76" t="s">
        <v>1056</v>
      </c>
      <c r="B438" s="140" t="s">
        <v>372</v>
      </c>
      <c r="C438" s="141"/>
      <c r="D438" s="141"/>
      <c r="E438" s="141"/>
      <c r="F438" s="58" t="s">
        <v>1057</v>
      </c>
      <c r="G438" s="59"/>
      <c r="H438" s="156"/>
      <c r="I438" s="156"/>
      <c r="J438" s="156"/>
      <c r="K438" s="156"/>
      <c r="L438" s="168">
        <v>138850</v>
      </c>
      <c r="M438" s="168">
        <v>0</v>
      </c>
      <c r="N438" s="168">
        <v>33520</v>
      </c>
      <c r="O438" s="168">
        <v>172370</v>
      </c>
      <c r="P438" s="168">
        <f t="shared" si="4"/>
        <v>33520</v>
      </c>
    </row>
    <row r="439" spans="1:16" ht="19.2" x14ac:dyDescent="0.2">
      <c r="A439" s="78" t="s">
        <v>1058</v>
      </c>
      <c r="B439" s="140" t="s">
        <v>372</v>
      </c>
      <c r="C439" s="141"/>
      <c r="D439" s="141"/>
      <c r="E439" s="141"/>
      <c r="F439" s="141"/>
      <c r="G439" s="65" t="s">
        <v>1059</v>
      </c>
      <c r="H439" s="169"/>
      <c r="I439" s="169"/>
      <c r="J439" s="169"/>
      <c r="K439" s="169"/>
      <c r="L439" s="160">
        <v>138850</v>
      </c>
      <c r="M439" s="160">
        <v>0</v>
      </c>
      <c r="N439" s="160">
        <v>33520</v>
      </c>
      <c r="O439" s="160">
        <v>172370</v>
      </c>
      <c r="P439" s="160">
        <f t="shared" si="4"/>
        <v>33520</v>
      </c>
    </row>
    <row r="440" spans="1:16" x14ac:dyDescent="0.2">
      <c r="A440" s="80" t="s">
        <v>372</v>
      </c>
      <c r="B440" s="140" t="s">
        <v>372</v>
      </c>
      <c r="C440" s="141"/>
      <c r="D440" s="141"/>
      <c r="E440" s="141"/>
      <c r="F440" s="141"/>
      <c r="G440" s="68" t="s">
        <v>372</v>
      </c>
      <c r="H440" s="164"/>
      <c r="I440" s="164"/>
      <c r="J440" s="164"/>
      <c r="K440" s="164"/>
      <c r="L440" s="163"/>
      <c r="M440" s="163"/>
      <c r="N440" s="163"/>
      <c r="O440" s="163"/>
      <c r="P440" s="167">
        <f t="shared" si="4"/>
        <v>0</v>
      </c>
    </row>
    <row r="441" spans="1:16" x14ac:dyDescent="0.2">
      <c r="A441" s="76" t="s">
        <v>1060</v>
      </c>
      <c r="B441" s="140" t="s">
        <v>372</v>
      </c>
      <c r="C441" s="141"/>
      <c r="D441" s="141"/>
      <c r="E441" s="141"/>
      <c r="F441" s="58" t="s">
        <v>1061</v>
      </c>
      <c r="G441" s="59"/>
      <c r="H441" s="156"/>
      <c r="I441" s="156"/>
      <c r="J441" s="156"/>
      <c r="K441" s="156"/>
      <c r="L441" s="168">
        <v>245820.91</v>
      </c>
      <c r="M441" s="168">
        <v>0</v>
      </c>
      <c r="N441" s="168">
        <v>2051203.32</v>
      </c>
      <c r="O441" s="168">
        <v>2297024.23</v>
      </c>
      <c r="P441" s="168">
        <f t="shared" si="4"/>
        <v>2051203.32</v>
      </c>
    </row>
    <row r="442" spans="1:16" ht="19.2" x14ac:dyDescent="0.2">
      <c r="A442" s="78" t="s">
        <v>1062</v>
      </c>
      <c r="B442" s="140" t="s">
        <v>372</v>
      </c>
      <c r="C442" s="141"/>
      <c r="D442" s="141"/>
      <c r="E442" s="141"/>
      <c r="F442" s="141"/>
      <c r="G442" s="65" t="s">
        <v>1063</v>
      </c>
      <c r="H442" s="169"/>
      <c r="I442" s="169"/>
      <c r="J442" s="169"/>
      <c r="K442" s="169"/>
      <c r="L442" s="160">
        <v>245820.91</v>
      </c>
      <c r="M442" s="160">
        <v>0</v>
      </c>
      <c r="N442" s="160">
        <v>2051203.32</v>
      </c>
      <c r="O442" s="160">
        <v>2297024.23</v>
      </c>
      <c r="P442" s="160">
        <f t="shared" si="4"/>
        <v>2051203.32</v>
      </c>
    </row>
    <row r="443" spans="1:16" x14ac:dyDescent="0.2">
      <c r="A443" s="80" t="s">
        <v>372</v>
      </c>
      <c r="B443" s="140" t="s">
        <v>372</v>
      </c>
      <c r="C443" s="141"/>
      <c r="D443" s="141"/>
      <c r="E443" s="141"/>
      <c r="F443" s="141"/>
      <c r="G443" s="68" t="s">
        <v>372</v>
      </c>
      <c r="H443" s="164"/>
      <c r="I443" s="164"/>
      <c r="J443" s="164"/>
      <c r="K443" s="164"/>
      <c r="L443" s="163"/>
      <c r="M443" s="163"/>
      <c r="N443" s="163"/>
      <c r="O443" s="163"/>
      <c r="P443" s="167">
        <f t="shared" si="4"/>
        <v>0</v>
      </c>
    </row>
    <row r="444" spans="1:16" x14ac:dyDescent="0.2">
      <c r="A444" s="76" t="s">
        <v>1064</v>
      </c>
      <c r="B444" s="140" t="s">
        <v>372</v>
      </c>
      <c r="C444" s="141"/>
      <c r="D444" s="141"/>
      <c r="E444" s="58" t="s">
        <v>1065</v>
      </c>
      <c r="F444" s="59"/>
      <c r="G444" s="59"/>
      <c r="H444" s="156"/>
      <c r="I444" s="156"/>
      <c r="J444" s="156"/>
      <c r="K444" s="156"/>
      <c r="L444" s="168">
        <v>198991.23</v>
      </c>
      <c r="M444" s="168">
        <v>0</v>
      </c>
      <c r="N444" s="168">
        <v>51768.67</v>
      </c>
      <c r="O444" s="168">
        <v>250759.9</v>
      </c>
      <c r="P444" s="168">
        <f t="shared" si="4"/>
        <v>51768.67</v>
      </c>
    </row>
    <row r="445" spans="1:16" x14ac:dyDescent="0.2">
      <c r="A445" s="76" t="s">
        <v>1066</v>
      </c>
      <c r="B445" s="140" t="s">
        <v>372</v>
      </c>
      <c r="C445" s="141"/>
      <c r="D445" s="141"/>
      <c r="E445" s="141"/>
      <c r="F445" s="58" t="s">
        <v>1065</v>
      </c>
      <c r="G445" s="59"/>
      <c r="H445" s="156"/>
      <c r="I445" s="156"/>
      <c r="J445" s="156"/>
      <c r="K445" s="156"/>
      <c r="L445" s="168">
        <v>198991.23</v>
      </c>
      <c r="M445" s="168">
        <v>0</v>
      </c>
      <c r="N445" s="168">
        <v>51768.67</v>
      </c>
      <c r="O445" s="168">
        <v>250759.9</v>
      </c>
      <c r="P445" s="168">
        <f t="shared" si="4"/>
        <v>51768.67</v>
      </c>
    </row>
    <row r="446" spans="1:16" ht="19.2" x14ac:dyDescent="0.2">
      <c r="A446" s="78" t="s">
        <v>1067</v>
      </c>
      <c r="B446" s="140" t="s">
        <v>372</v>
      </c>
      <c r="C446" s="141"/>
      <c r="D446" s="141"/>
      <c r="E446" s="141"/>
      <c r="F446" s="141"/>
      <c r="G446" s="65" t="s">
        <v>1068</v>
      </c>
      <c r="H446" s="169"/>
      <c r="I446" s="169"/>
      <c r="J446" s="169"/>
      <c r="K446" s="169"/>
      <c r="L446" s="160">
        <v>198004.34</v>
      </c>
      <c r="M446" s="160">
        <v>0</v>
      </c>
      <c r="N446" s="160">
        <v>51718.6</v>
      </c>
      <c r="O446" s="160">
        <v>249722.94</v>
      </c>
      <c r="P446" s="160">
        <f t="shared" si="4"/>
        <v>51718.6</v>
      </c>
    </row>
    <row r="447" spans="1:16" ht="19.2" x14ac:dyDescent="0.2">
      <c r="A447" s="78" t="s">
        <v>1069</v>
      </c>
      <c r="B447" s="140" t="s">
        <v>372</v>
      </c>
      <c r="C447" s="141"/>
      <c r="D447" s="141"/>
      <c r="E447" s="141"/>
      <c r="F447" s="141"/>
      <c r="G447" s="65" t="s">
        <v>1070</v>
      </c>
      <c r="H447" s="169"/>
      <c r="I447" s="169"/>
      <c r="J447" s="169"/>
      <c r="K447" s="169"/>
      <c r="L447" s="160">
        <v>186.89</v>
      </c>
      <c r="M447" s="160">
        <v>0</v>
      </c>
      <c r="N447" s="160">
        <v>50.07</v>
      </c>
      <c r="O447" s="160">
        <v>236.96</v>
      </c>
      <c r="P447" s="160">
        <f t="shared" si="4"/>
        <v>50.07</v>
      </c>
    </row>
    <row r="448" spans="1:16" ht="19.2" x14ac:dyDescent="0.2">
      <c r="A448" s="78" t="s">
        <v>1071</v>
      </c>
      <c r="B448" s="140" t="s">
        <v>372</v>
      </c>
      <c r="C448" s="141"/>
      <c r="D448" s="141"/>
      <c r="E448" s="141"/>
      <c r="F448" s="141"/>
      <c r="G448" s="65" t="s">
        <v>1072</v>
      </c>
      <c r="H448" s="169"/>
      <c r="I448" s="169"/>
      <c r="J448" s="169"/>
      <c r="K448" s="169"/>
      <c r="L448" s="160">
        <v>800</v>
      </c>
      <c r="M448" s="160">
        <v>0</v>
      </c>
      <c r="N448" s="160">
        <v>0</v>
      </c>
      <c r="O448" s="160">
        <v>800</v>
      </c>
      <c r="P448" s="160">
        <f t="shared" si="4"/>
        <v>0</v>
      </c>
    </row>
    <row r="449" spans="1:16" x14ac:dyDescent="0.2">
      <c r="A449" s="80" t="s">
        <v>372</v>
      </c>
      <c r="B449" s="140" t="s">
        <v>372</v>
      </c>
      <c r="C449" s="141"/>
      <c r="D449" s="141"/>
      <c r="E449" s="141"/>
      <c r="F449" s="141"/>
      <c r="G449" s="68" t="s">
        <v>372</v>
      </c>
      <c r="H449" s="164"/>
      <c r="I449" s="164"/>
      <c r="J449" s="164"/>
      <c r="K449" s="164"/>
      <c r="L449" s="163"/>
      <c r="M449" s="163"/>
      <c r="N449" s="163"/>
      <c r="O449" s="163"/>
      <c r="P449" s="167">
        <f t="shared" si="4"/>
        <v>0</v>
      </c>
    </row>
    <row r="450" spans="1:16" x14ac:dyDescent="0.2">
      <c r="A450" s="76" t="s">
        <v>1073</v>
      </c>
      <c r="B450" s="140" t="s">
        <v>372</v>
      </c>
      <c r="C450" s="141"/>
      <c r="D450" s="141"/>
      <c r="E450" s="58" t="s">
        <v>1074</v>
      </c>
      <c r="F450" s="59"/>
      <c r="G450" s="59"/>
      <c r="H450" s="156"/>
      <c r="I450" s="156"/>
      <c r="J450" s="156"/>
      <c r="K450" s="156"/>
      <c r="L450" s="168">
        <v>27.06</v>
      </c>
      <c r="M450" s="168">
        <v>0</v>
      </c>
      <c r="N450" s="168">
        <v>0</v>
      </c>
      <c r="O450" s="168">
        <v>27.06</v>
      </c>
      <c r="P450" s="168">
        <f t="shared" si="4"/>
        <v>0</v>
      </c>
    </row>
    <row r="451" spans="1:16" x14ac:dyDescent="0.2">
      <c r="A451" s="76" t="s">
        <v>1075</v>
      </c>
      <c r="B451" s="140" t="s">
        <v>372</v>
      </c>
      <c r="C451" s="141"/>
      <c r="D451" s="141"/>
      <c r="E451" s="141"/>
      <c r="F451" s="58" t="s">
        <v>1076</v>
      </c>
      <c r="G451" s="59"/>
      <c r="H451" s="156"/>
      <c r="I451" s="156"/>
      <c r="J451" s="156"/>
      <c r="K451" s="156"/>
      <c r="L451" s="168">
        <v>27.06</v>
      </c>
      <c r="M451" s="168">
        <v>0</v>
      </c>
      <c r="N451" s="168">
        <v>0</v>
      </c>
      <c r="O451" s="168">
        <v>27.06</v>
      </c>
      <c r="P451" s="168">
        <f t="shared" si="4"/>
        <v>0</v>
      </c>
    </row>
    <row r="452" spans="1:16" ht="19.2" x14ac:dyDescent="0.2">
      <c r="A452" s="78" t="s">
        <v>1077</v>
      </c>
      <c r="B452" s="140" t="s">
        <v>372</v>
      </c>
      <c r="C452" s="141"/>
      <c r="D452" s="141"/>
      <c r="E452" s="141"/>
      <c r="F452" s="141"/>
      <c r="G452" s="65" t="s">
        <v>1078</v>
      </c>
      <c r="H452" s="169"/>
      <c r="I452" s="169"/>
      <c r="J452" s="169"/>
      <c r="K452" s="169"/>
      <c r="L452" s="160">
        <v>27.06</v>
      </c>
      <c r="M452" s="160">
        <v>0</v>
      </c>
      <c r="N452" s="160">
        <v>0</v>
      </c>
      <c r="O452" s="160">
        <v>27.06</v>
      </c>
      <c r="P452" s="160">
        <f t="shared" si="4"/>
        <v>0</v>
      </c>
    </row>
    <row r="453" spans="1:16" x14ac:dyDescent="0.2">
      <c r="A453" s="80" t="s">
        <v>372</v>
      </c>
      <c r="B453" s="140" t="s">
        <v>372</v>
      </c>
      <c r="C453" s="141"/>
      <c r="D453" s="141"/>
      <c r="E453" s="141"/>
      <c r="F453" s="141"/>
      <c r="G453" s="68" t="s">
        <v>372</v>
      </c>
      <c r="H453" s="164"/>
      <c r="I453" s="164"/>
      <c r="J453" s="164"/>
      <c r="K453" s="164"/>
      <c r="L453" s="163"/>
      <c r="M453" s="163"/>
      <c r="N453" s="163"/>
      <c r="O453" s="163"/>
      <c r="P453" s="167">
        <f t="shared" si="4"/>
        <v>0</v>
      </c>
    </row>
    <row r="454" spans="1:16" x14ac:dyDescent="0.2">
      <c r="A454" s="76" t="s">
        <v>1079</v>
      </c>
      <c r="B454" s="140" t="s">
        <v>372</v>
      </c>
      <c r="C454" s="141"/>
      <c r="D454" s="141"/>
      <c r="E454" s="58" t="s">
        <v>1080</v>
      </c>
      <c r="F454" s="59"/>
      <c r="G454" s="59"/>
      <c r="H454" s="156"/>
      <c r="I454" s="156"/>
      <c r="J454" s="156"/>
      <c r="K454" s="156"/>
      <c r="L454" s="168">
        <v>159.30000000000001</v>
      </c>
      <c r="M454" s="168">
        <v>0</v>
      </c>
      <c r="N454" s="168">
        <v>0</v>
      </c>
      <c r="O454" s="168">
        <v>159.30000000000001</v>
      </c>
      <c r="P454" s="168">
        <f t="shared" si="4"/>
        <v>0</v>
      </c>
    </row>
    <row r="455" spans="1:16" x14ac:dyDescent="0.2">
      <c r="A455" s="76" t="s">
        <v>1081</v>
      </c>
      <c r="B455" s="140" t="s">
        <v>372</v>
      </c>
      <c r="C455" s="141"/>
      <c r="D455" s="141"/>
      <c r="E455" s="141"/>
      <c r="F455" s="58" t="s">
        <v>1080</v>
      </c>
      <c r="G455" s="59"/>
      <c r="H455" s="156"/>
      <c r="I455" s="156"/>
      <c r="J455" s="156"/>
      <c r="K455" s="156"/>
      <c r="L455" s="168">
        <v>159.30000000000001</v>
      </c>
      <c r="M455" s="168">
        <v>0</v>
      </c>
      <c r="N455" s="168">
        <v>0</v>
      </c>
      <c r="O455" s="168">
        <v>159.30000000000001</v>
      </c>
      <c r="P455" s="168">
        <f t="shared" si="4"/>
        <v>0</v>
      </c>
    </row>
    <row r="456" spans="1:16" ht="19.2" x14ac:dyDescent="0.2">
      <c r="A456" s="78" t="s">
        <v>1082</v>
      </c>
      <c r="B456" s="140" t="s">
        <v>372</v>
      </c>
      <c r="C456" s="141"/>
      <c r="D456" s="141"/>
      <c r="E456" s="141"/>
      <c r="F456" s="141"/>
      <c r="G456" s="65" t="s">
        <v>1083</v>
      </c>
      <c r="H456" s="169"/>
      <c r="I456" s="169"/>
      <c r="J456" s="169"/>
      <c r="K456" s="169"/>
      <c r="L456" s="160">
        <v>159.30000000000001</v>
      </c>
      <c r="M456" s="160">
        <v>0</v>
      </c>
      <c r="N456" s="160">
        <v>0</v>
      </c>
      <c r="O456" s="160">
        <v>159.30000000000001</v>
      </c>
      <c r="P456" s="160">
        <f t="shared" si="4"/>
        <v>0</v>
      </c>
    </row>
    <row r="457" spans="1:16" x14ac:dyDescent="0.2">
      <c r="A457" s="80" t="s">
        <v>372</v>
      </c>
      <c r="B457" s="140" t="s">
        <v>372</v>
      </c>
      <c r="C457" s="141"/>
      <c r="D457" s="141"/>
      <c r="E457" s="141"/>
      <c r="F457" s="141"/>
      <c r="G457" s="68" t="s">
        <v>372</v>
      </c>
      <c r="H457" s="164"/>
      <c r="I457" s="164"/>
      <c r="J457" s="164"/>
      <c r="K457" s="164"/>
      <c r="L457" s="163"/>
      <c r="M457" s="163"/>
      <c r="N457" s="163"/>
      <c r="O457" s="163"/>
      <c r="P457" s="167">
        <f t="shared" si="4"/>
        <v>0</v>
      </c>
    </row>
    <row r="458" spans="1:16" x14ac:dyDescent="0.2">
      <c r="A458" s="76" t="s">
        <v>1084</v>
      </c>
      <c r="B458" s="140" t="s">
        <v>372</v>
      </c>
      <c r="C458" s="141"/>
      <c r="D458" s="141"/>
      <c r="E458" s="58" t="s">
        <v>1027</v>
      </c>
      <c r="F458" s="59"/>
      <c r="G458" s="59"/>
      <c r="H458" s="156"/>
      <c r="I458" s="156"/>
      <c r="J458" s="156"/>
      <c r="K458" s="156"/>
      <c r="L458" s="168">
        <v>178571.99</v>
      </c>
      <c r="M458" s="168">
        <v>0</v>
      </c>
      <c r="N458" s="168">
        <v>25405.89</v>
      </c>
      <c r="O458" s="168">
        <v>203977.88</v>
      </c>
      <c r="P458" s="168">
        <f t="shared" si="4"/>
        <v>25405.89</v>
      </c>
    </row>
    <row r="459" spans="1:16" x14ac:dyDescent="0.2">
      <c r="A459" s="76" t="s">
        <v>1085</v>
      </c>
      <c r="B459" s="140" t="s">
        <v>372</v>
      </c>
      <c r="C459" s="141"/>
      <c r="D459" s="141"/>
      <c r="E459" s="141"/>
      <c r="F459" s="58" t="s">
        <v>1027</v>
      </c>
      <c r="G459" s="59"/>
      <c r="H459" s="156"/>
      <c r="I459" s="156"/>
      <c r="J459" s="156"/>
      <c r="K459" s="156"/>
      <c r="L459" s="168">
        <v>178571.99</v>
      </c>
      <c r="M459" s="168">
        <v>0</v>
      </c>
      <c r="N459" s="168">
        <v>25405.89</v>
      </c>
      <c r="O459" s="168">
        <v>203977.88</v>
      </c>
      <c r="P459" s="168">
        <f t="shared" si="4"/>
        <v>25405.89</v>
      </c>
    </row>
    <row r="460" spans="1:16" ht="19.2" x14ac:dyDescent="0.2">
      <c r="A460" s="78" t="s">
        <v>1086</v>
      </c>
      <c r="B460" s="140" t="s">
        <v>372</v>
      </c>
      <c r="C460" s="141"/>
      <c r="D460" s="141"/>
      <c r="E460" s="141"/>
      <c r="F460" s="141"/>
      <c r="G460" s="65" t="s">
        <v>1032</v>
      </c>
      <c r="H460" s="169"/>
      <c r="I460" s="169"/>
      <c r="J460" s="169"/>
      <c r="K460" s="169"/>
      <c r="L460" s="160">
        <v>178571.99</v>
      </c>
      <c r="M460" s="160">
        <v>0</v>
      </c>
      <c r="N460" s="160">
        <v>25405.89</v>
      </c>
      <c r="O460" s="160">
        <v>203977.88</v>
      </c>
      <c r="P460" s="160">
        <f t="shared" si="4"/>
        <v>25405.89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451"/>
  <sheetViews>
    <sheetView zoomScale="130" zoomScaleNormal="130" workbookViewId="0">
      <selection activeCell="L60" sqref="L60:L63"/>
    </sheetView>
  </sheetViews>
  <sheetFormatPr defaultColWidth="8.88671875" defaultRowHeight="9.6" x14ac:dyDescent="0.2"/>
  <cols>
    <col min="1" max="1" width="18.5546875" style="155" customWidth="1"/>
    <col min="2" max="6" width="2.6640625" style="133" customWidth="1"/>
    <col min="7" max="7" width="42.5546875" style="155" customWidth="1"/>
    <col min="8" max="8" width="17.44140625" style="167" bestFit="1" customWidth="1"/>
    <col min="9" max="10" width="16" style="167" bestFit="1" customWidth="1"/>
    <col min="11" max="11" width="17.44140625" style="167" bestFit="1" customWidth="1"/>
    <col min="12" max="12" width="12.44140625" style="155" bestFit="1" customWidth="1"/>
    <col min="13" max="256" width="8.88671875" style="155"/>
    <col min="257" max="257" width="18.5546875" style="155" customWidth="1"/>
    <col min="258" max="262" width="2.6640625" style="155" customWidth="1"/>
    <col min="263" max="263" width="42.5546875" style="155" customWidth="1"/>
    <col min="264" max="264" width="17.33203125" style="155" bestFit="1" customWidth="1"/>
    <col min="265" max="266" width="15.88671875" style="155" bestFit="1" customWidth="1"/>
    <col min="267" max="267" width="17.33203125" style="155" bestFit="1" customWidth="1"/>
    <col min="268" max="268" width="8.6640625" style="155" customWidth="1"/>
    <col min="269" max="512" width="8.88671875" style="155"/>
    <col min="513" max="513" width="18.5546875" style="155" customWidth="1"/>
    <col min="514" max="518" width="2.6640625" style="155" customWidth="1"/>
    <col min="519" max="519" width="42.5546875" style="155" customWidth="1"/>
    <col min="520" max="520" width="17.33203125" style="155" bestFit="1" customWidth="1"/>
    <col min="521" max="522" width="15.88671875" style="155" bestFit="1" customWidth="1"/>
    <col min="523" max="523" width="17.33203125" style="155" bestFit="1" customWidth="1"/>
    <col min="524" max="524" width="8.6640625" style="155" customWidth="1"/>
    <col min="525" max="768" width="8.88671875" style="155"/>
    <col min="769" max="769" width="18.5546875" style="155" customWidth="1"/>
    <col min="770" max="774" width="2.6640625" style="155" customWidth="1"/>
    <col min="775" max="775" width="42.5546875" style="155" customWidth="1"/>
    <col min="776" max="776" width="17.33203125" style="155" bestFit="1" customWidth="1"/>
    <col min="777" max="778" width="15.88671875" style="155" bestFit="1" customWidth="1"/>
    <col min="779" max="779" width="17.33203125" style="155" bestFit="1" customWidth="1"/>
    <col min="780" max="780" width="8.6640625" style="155" customWidth="1"/>
    <col min="781" max="1024" width="8.88671875" style="155"/>
    <col min="1025" max="1025" width="18.5546875" style="155" customWidth="1"/>
    <col min="1026" max="1030" width="2.6640625" style="155" customWidth="1"/>
    <col min="1031" max="1031" width="42.5546875" style="155" customWidth="1"/>
    <col min="1032" max="1032" width="17.33203125" style="155" bestFit="1" customWidth="1"/>
    <col min="1033" max="1034" width="15.88671875" style="155" bestFit="1" customWidth="1"/>
    <col min="1035" max="1035" width="17.33203125" style="155" bestFit="1" customWidth="1"/>
    <col min="1036" max="1036" width="8.6640625" style="155" customWidth="1"/>
    <col min="1037" max="1280" width="8.88671875" style="155"/>
    <col min="1281" max="1281" width="18.5546875" style="155" customWidth="1"/>
    <col min="1282" max="1286" width="2.6640625" style="155" customWidth="1"/>
    <col min="1287" max="1287" width="42.5546875" style="155" customWidth="1"/>
    <col min="1288" max="1288" width="17.33203125" style="155" bestFit="1" customWidth="1"/>
    <col min="1289" max="1290" width="15.88671875" style="155" bestFit="1" customWidth="1"/>
    <col min="1291" max="1291" width="17.33203125" style="155" bestFit="1" customWidth="1"/>
    <col min="1292" max="1292" width="8.6640625" style="155" customWidth="1"/>
    <col min="1293" max="1536" width="8.88671875" style="155"/>
    <col min="1537" max="1537" width="18.5546875" style="155" customWidth="1"/>
    <col min="1538" max="1542" width="2.6640625" style="155" customWidth="1"/>
    <col min="1543" max="1543" width="42.5546875" style="155" customWidth="1"/>
    <col min="1544" max="1544" width="17.33203125" style="155" bestFit="1" customWidth="1"/>
    <col min="1545" max="1546" width="15.88671875" style="155" bestFit="1" customWidth="1"/>
    <col min="1547" max="1547" width="17.33203125" style="155" bestFit="1" customWidth="1"/>
    <col min="1548" max="1548" width="8.6640625" style="155" customWidth="1"/>
    <col min="1549" max="1792" width="8.88671875" style="155"/>
    <col min="1793" max="1793" width="18.5546875" style="155" customWidth="1"/>
    <col min="1794" max="1798" width="2.6640625" style="155" customWidth="1"/>
    <col min="1799" max="1799" width="42.5546875" style="155" customWidth="1"/>
    <col min="1800" max="1800" width="17.33203125" style="155" bestFit="1" customWidth="1"/>
    <col min="1801" max="1802" width="15.88671875" style="155" bestFit="1" customWidth="1"/>
    <col min="1803" max="1803" width="17.33203125" style="155" bestFit="1" customWidth="1"/>
    <col min="1804" max="1804" width="8.6640625" style="155" customWidth="1"/>
    <col min="1805" max="2048" width="8.88671875" style="155"/>
    <col min="2049" max="2049" width="18.5546875" style="155" customWidth="1"/>
    <col min="2050" max="2054" width="2.6640625" style="155" customWidth="1"/>
    <col min="2055" max="2055" width="42.5546875" style="155" customWidth="1"/>
    <col min="2056" max="2056" width="17.33203125" style="155" bestFit="1" customWidth="1"/>
    <col min="2057" max="2058" width="15.88671875" style="155" bestFit="1" customWidth="1"/>
    <col min="2059" max="2059" width="17.33203125" style="155" bestFit="1" customWidth="1"/>
    <col min="2060" max="2060" width="8.6640625" style="155" customWidth="1"/>
    <col min="2061" max="2304" width="8.88671875" style="155"/>
    <col min="2305" max="2305" width="18.5546875" style="155" customWidth="1"/>
    <col min="2306" max="2310" width="2.6640625" style="155" customWidth="1"/>
    <col min="2311" max="2311" width="42.5546875" style="155" customWidth="1"/>
    <col min="2312" max="2312" width="17.33203125" style="155" bestFit="1" customWidth="1"/>
    <col min="2313" max="2314" width="15.88671875" style="155" bestFit="1" customWidth="1"/>
    <col min="2315" max="2315" width="17.33203125" style="155" bestFit="1" customWidth="1"/>
    <col min="2316" max="2316" width="8.6640625" style="155" customWidth="1"/>
    <col min="2317" max="2560" width="8.88671875" style="155"/>
    <col min="2561" max="2561" width="18.5546875" style="155" customWidth="1"/>
    <col min="2562" max="2566" width="2.6640625" style="155" customWidth="1"/>
    <col min="2567" max="2567" width="42.5546875" style="155" customWidth="1"/>
    <col min="2568" max="2568" width="17.33203125" style="155" bestFit="1" customWidth="1"/>
    <col min="2569" max="2570" width="15.88671875" style="155" bestFit="1" customWidth="1"/>
    <col min="2571" max="2571" width="17.33203125" style="155" bestFit="1" customWidth="1"/>
    <col min="2572" max="2572" width="8.6640625" style="155" customWidth="1"/>
    <col min="2573" max="2816" width="8.88671875" style="155"/>
    <col min="2817" max="2817" width="18.5546875" style="155" customWidth="1"/>
    <col min="2818" max="2822" width="2.6640625" style="155" customWidth="1"/>
    <col min="2823" max="2823" width="42.5546875" style="155" customWidth="1"/>
    <col min="2824" max="2824" width="17.33203125" style="155" bestFit="1" customWidth="1"/>
    <col min="2825" max="2826" width="15.88671875" style="155" bestFit="1" customWidth="1"/>
    <col min="2827" max="2827" width="17.33203125" style="155" bestFit="1" customWidth="1"/>
    <col min="2828" max="2828" width="8.6640625" style="155" customWidth="1"/>
    <col min="2829" max="3072" width="8.88671875" style="155"/>
    <col min="3073" max="3073" width="18.5546875" style="155" customWidth="1"/>
    <col min="3074" max="3078" width="2.6640625" style="155" customWidth="1"/>
    <col min="3079" max="3079" width="42.5546875" style="155" customWidth="1"/>
    <col min="3080" max="3080" width="17.33203125" style="155" bestFit="1" customWidth="1"/>
    <col min="3081" max="3082" width="15.88671875" style="155" bestFit="1" customWidth="1"/>
    <col min="3083" max="3083" width="17.33203125" style="155" bestFit="1" customWidth="1"/>
    <col min="3084" max="3084" width="8.6640625" style="155" customWidth="1"/>
    <col min="3085" max="3328" width="8.88671875" style="155"/>
    <col min="3329" max="3329" width="18.5546875" style="155" customWidth="1"/>
    <col min="3330" max="3334" width="2.6640625" style="155" customWidth="1"/>
    <col min="3335" max="3335" width="42.5546875" style="155" customWidth="1"/>
    <col min="3336" max="3336" width="17.33203125" style="155" bestFit="1" customWidth="1"/>
    <col min="3337" max="3338" width="15.88671875" style="155" bestFit="1" customWidth="1"/>
    <col min="3339" max="3339" width="17.33203125" style="155" bestFit="1" customWidth="1"/>
    <col min="3340" max="3340" width="8.6640625" style="155" customWidth="1"/>
    <col min="3341" max="3584" width="8.88671875" style="155"/>
    <col min="3585" max="3585" width="18.5546875" style="155" customWidth="1"/>
    <col min="3586" max="3590" width="2.6640625" style="155" customWidth="1"/>
    <col min="3591" max="3591" width="42.5546875" style="155" customWidth="1"/>
    <col min="3592" max="3592" width="17.33203125" style="155" bestFit="1" customWidth="1"/>
    <col min="3593" max="3594" width="15.88671875" style="155" bestFit="1" customWidth="1"/>
    <col min="3595" max="3595" width="17.33203125" style="155" bestFit="1" customWidth="1"/>
    <col min="3596" max="3596" width="8.6640625" style="155" customWidth="1"/>
    <col min="3597" max="3840" width="8.88671875" style="155"/>
    <col min="3841" max="3841" width="18.5546875" style="155" customWidth="1"/>
    <col min="3842" max="3846" width="2.6640625" style="155" customWidth="1"/>
    <col min="3847" max="3847" width="42.5546875" style="155" customWidth="1"/>
    <col min="3848" max="3848" width="17.33203125" style="155" bestFit="1" customWidth="1"/>
    <col min="3849" max="3850" width="15.88671875" style="155" bestFit="1" customWidth="1"/>
    <col min="3851" max="3851" width="17.33203125" style="155" bestFit="1" customWidth="1"/>
    <col min="3852" max="3852" width="8.6640625" style="155" customWidth="1"/>
    <col min="3853" max="4096" width="8.88671875" style="155"/>
    <col min="4097" max="4097" width="18.5546875" style="155" customWidth="1"/>
    <col min="4098" max="4102" width="2.6640625" style="155" customWidth="1"/>
    <col min="4103" max="4103" width="42.5546875" style="155" customWidth="1"/>
    <col min="4104" max="4104" width="17.33203125" style="155" bestFit="1" customWidth="1"/>
    <col min="4105" max="4106" width="15.88671875" style="155" bestFit="1" customWidth="1"/>
    <col min="4107" max="4107" width="17.33203125" style="155" bestFit="1" customWidth="1"/>
    <col min="4108" max="4108" width="8.6640625" style="155" customWidth="1"/>
    <col min="4109" max="4352" width="8.88671875" style="155"/>
    <col min="4353" max="4353" width="18.5546875" style="155" customWidth="1"/>
    <col min="4354" max="4358" width="2.6640625" style="155" customWidth="1"/>
    <col min="4359" max="4359" width="42.5546875" style="155" customWidth="1"/>
    <col min="4360" max="4360" width="17.33203125" style="155" bestFit="1" customWidth="1"/>
    <col min="4361" max="4362" width="15.88671875" style="155" bestFit="1" customWidth="1"/>
    <col min="4363" max="4363" width="17.33203125" style="155" bestFit="1" customWidth="1"/>
    <col min="4364" max="4364" width="8.6640625" style="155" customWidth="1"/>
    <col min="4365" max="4608" width="8.88671875" style="155"/>
    <col min="4609" max="4609" width="18.5546875" style="155" customWidth="1"/>
    <col min="4610" max="4614" width="2.6640625" style="155" customWidth="1"/>
    <col min="4615" max="4615" width="42.5546875" style="155" customWidth="1"/>
    <col min="4616" max="4616" width="17.33203125" style="155" bestFit="1" customWidth="1"/>
    <col min="4617" max="4618" width="15.88671875" style="155" bestFit="1" customWidth="1"/>
    <col min="4619" max="4619" width="17.33203125" style="155" bestFit="1" customWidth="1"/>
    <col min="4620" max="4620" width="8.6640625" style="155" customWidth="1"/>
    <col min="4621" max="4864" width="8.88671875" style="155"/>
    <col min="4865" max="4865" width="18.5546875" style="155" customWidth="1"/>
    <col min="4866" max="4870" width="2.6640625" style="155" customWidth="1"/>
    <col min="4871" max="4871" width="42.5546875" style="155" customWidth="1"/>
    <col min="4872" max="4872" width="17.33203125" style="155" bestFit="1" customWidth="1"/>
    <col min="4873" max="4874" width="15.88671875" style="155" bestFit="1" customWidth="1"/>
    <col min="4875" max="4875" width="17.33203125" style="155" bestFit="1" customWidth="1"/>
    <col min="4876" max="4876" width="8.6640625" style="155" customWidth="1"/>
    <col min="4877" max="5120" width="8.88671875" style="155"/>
    <col min="5121" max="5121" width="18.5546875" style="155" customWidth="1"/>
    <col min="5122" max="5126" width="2.6640625" style="155" customWidth="1"/>
    <col min="5127" max="5127" width="42.5546875" style="155" customWidth="1"/>
    <col min="5128" max="5128" width="17.33203125" style="155" bestFit="1" customWidth="1"/>
    <col min="5129" max="5130" width="15.88671875" style="155" bestFit="1" customWidth="1"/>
    <col min="5131" max="5131" width="17.33203125" style="155" bestFit="1" customWidth="1"/>
    <col min="5132" max="5132" width="8.6640625" style="155" customWidth="1"/>
    <col min="5133" max="5376" width="8.88671875" style="155"/>
    <col min="5377" max="5377" width="18.5546875" style="155" customWidth="1"/>
    <col min="5378" max="5382" width="2.6640625" style="155" customWidth="1"/>
    <col min="5383" max="5383" width="42.5546875" style="155" customWidth="1"/>
    <col min="5384" max="5384" width="17.33203125" style="155" bestFit="1" customWidth="1"/>
    <col min="5385" max="5386" width="15.88671875" style="155" bestFit="1" customWidth="1"/>
    <col min="5387" max="5387" width="17.33203125" style="155" bestFit="1" customWidth="1"/>
    <col min="5388" max="5388" width="8.6640625" style="155" customWidth="1"/>
    <col min="5389" max="5632" width="8.88671875" style="155"/>
    <col min="5633" max="5633" width="18.5546875" style="155" customWidth="1"/>
    <col min="5634" max="5638" width="2.6640625" style="155" customWidth="1"/>
    <col min="5639" max="5639" width="42.5546875" style="155" customWidth="1"/>
    <col min="5640" max="5640" width="17.33203125" style="155" bestFit="1" customWidth="1"/>
    <col min="5641" max="5642" width="15.88671875" style="155" bestFit="1" customWidth="1"/>
    <col min="5643" max="5643" width="17.33203125" style="155" bestFit="1" customWidth="1"/>
    <col min="5644" max="5644" width="8.6640625" style="155" customWidth="1"/>
    <col min="5645" max="5888" width="8.88671875" style="155"/>
    <col min="5889" max="5889" width="18.5546875" style="155" customWidth="1"/>
    <col min="5890" max="5894" width="2.6640625" style="155" customWidth="1"/>
    <col min="5895" max="5895" width="42.5546875" style="155" customWidth="1"/>
    <col min="5896" max="5896" width="17.33203125" style="155" bestFit="1" customWidth="1"/>
    <col min="5897" max="5898" width="15.88671875" style="155" bestFit="1" customWidth="1"/>
    <col min="5899" max="5899" width="17.33203125" style="155" bestFit="1" customWidth="1"/>
    <col min="5900" max="5900" width="8.6640625" style="155" customWidth="1"/>
    <col min="5901" max="6144" width="8.88671875" style="155"/>
    <col min="6145" max="6145" width="18.5546875" style="155" customWidth="1"/>
    <col min="6146" max="6150" width="2.6640625" style="155" customWidth="1"/>
    <col min="6151" max="6151" width="42.5546875" style="155" customWidth="1"/>
    <col min="6152" max="6152" width="17.33203125" style="155" bestFit="1" customWidth="1"/>
    <col min="6153" max="6154" width="15.88671875" style="155" bestFit="1" customWidth="1"/>
    <col min="6155" max="6155" width="17.33203125" style="155" bestFit="1" customWidth="1"/>
    <col min="6156" max="6156" width="8.6640625" style="155" customWidth="1"/>
    <col min="6157" max="6400" width="8.88671875" style="155"/>
    <col min="6401" max="6401" width="18.5546875" style="155" customWidth="1"/>
    <col min="6402" max="6406" width="2.6640625" style="155" customWidth="1"/>
    <col min="6407" max="6407" width="42.5546875" style="155" customWidth="1"/>
    <col min="6408" max="6408" width="17.33203125" style="155" bestFit="1" customWidth="1"/>
    <col min="6409" max="6410" width="15.88671875" style="155" bestFit="1" customWidth="1"/>
    <col min="6411" max="6411" width="17.33203125" style="155" bestFit="1" customWidth="1"/>
    <col min="6412" max="6412" width="8.6640625" style="155" customWidth="1"/>
    <col min="6413" max="6656" width="8.88671875" style="155"/>
    <col min="6657" max="6657" width="18.5546875" style="155" customWidth="1"/>
    <col min="6658" max="6662" width="2.6640625" style="155" customWidth="1"/>
    <col min="6663" max="6663" width="42.5546875" style="155" customWidth="1"/>
    <col min="6664" max="6664" width="17.33203125" style="155" bestFit="1" customWidth="1"/>
    <col min="6665" max="6666" width="15.88671875" style="155" bestFit="1" customWidth="1"/>
    <col min="6667" max="6667" width="17.33203125" style="155" bestFit="1" customWidth="1"/>
    <col min="6668" max="6668" width="8.6640625" style="155" customWidth="1"/>
    <col min="6669" max="6912" width="8.88671875" style="155"/>
    <col min="6913" max="6913" width="18.5546875" style="155" customWidth="1"/>
    <col min="6914" max="6918" width="2.6640625" style="155" customWidth="1"/>
    <col min="6919" max="6919" width="42.5546875" style="155" customWidth="1"/>
    <col min="6920" max="6920" width="17.33203125" style="155" bestFit="1" customWidth="1"/>
    <col min="6921" max="6922" width="15.88671875" style="155" bestFit="1" customWidth="1"/>
    <col min="6923" max="6923" width="17.33203125" style="155" bestFit="1" customWidth="1"/>
    <col min="6924" max="6924" width="8.6640625" style="155" customWidth="1"/>
    <col min="6925" max="7168" width="8.88671875" style="155"/>
    <col min="7169" max="7169" width="18.5546875" style="155" customWidth="1"/>
    <col min="7170" max="7174" width="2.6640625" style="155" customWidth="1"/>
    <col min="7175" max="7175" width="42.5546875" style="155" customWidth="1"/>
    <col min="7176" max="7176" width="17.33203125" style="155" bestFit="1" customWidth="1"/>
    <col min="7177" max="7178" width="15.88671875" style="155" bestFit="1" customWidth="1"/>
    <col min="7179" max="7179" width="17.33203125" style="155" bestFit="1" customWidth="1"/>
    <col min="7180" max="7180" width="8.6640625" style="155" customWidth="1"/>
    <col min="7181" max="7424" width="8.88671875" style="155"/>
    <col min="7425" max="7425" width="18.5546875" style="155" customWidth="1"/>
    <col min="7426" max="7430" width="2.6640625" style="155" customWidth="1"/>
    <col min="7431" max="7431" width="42.5546875" style="155" customWidth="1"/>
    <col min="7432" max="7432" width="17.33203125" style="155" bestFit="1" customWidth="1"/>
    <col min="7433" max="7434" width="15.88671875" style="155" bestFit="1" customWidth="1"/>
    <col min="7435" max="7435" width="17.33203125" style="155" bestFit="1" customWidth="1"/>
    <col min="7436" max="7436" width="8.6640625" style="155" customWidth="1"/>
    <col min="7437" max="7680" width="8.88671875" style="155"/>
    <col min="7681" max="7681" width="18.5546875" style="155" customWidth="1"/>
    <col min="7682" max="7686" width="2.6640625" style="155" customWidth="1"/>
    <col min="7687" max="7687" width="42.5546875" style="155" customWidth="1"/>
    <col min="7688" max="7688" width="17.33203125" style="155" bestFit="1" customWidth="1"/>
    <col min="7689" max="7690" width="15.88671875" style="155" bestFit="1" customWidth="1"/>
    <col min="7691" max="7691" width="17.33203125" style="155" bestFit="1" customWidth="1"/>
    <col min="7692" max="7692" width="8.6640625" style="155" customWidth="1"/>
    <col min="7693" max="7936" width="8.88671875" style="155"/>
    <col min="7937" max="7937" width="18.5546875" style="155" customWidth="1"/>
    <col min="7938" max="7942" width="2.6640625" style="155" customWidth="1"/>
    <col min="7943" max="7943" width="42.5546875" style="155" customWidth="1"/>
    <col min="7944" max="7944" width="17.33203125" style="155" bestFit="1" customWidth="1"/>
    <col min="7945" max="7946" width="15.88671875" style="155" bestFit="1" customWidth="1"/>
    <col min="7947" max="7947" width="17.33203125" style="155" bestFit="1" customWidth="1"/>
    <col min="7948" max="7948" width="8.6640625" style="155" customWidth="1"/>
    <col min="7949" max="8192" width="8.88671875" style="155"/>
    <col min="8193" max="8193" width="18.5546875" style="155" customWidth="1"/>
    <col min="8194" max="8198" width="2.6640625" style="155" customWidth="1"/>
    <col min="8199" max="8199" width="42.5546875" style="155" customWidth="1"/>
    <col min="8200" max="8200" width="17.33203125" style="155" bestFit="1" customWidth="1"/>
    <col min="8201" max="8202" width="15.88671875" style="155" bestFit="1" customWidth="1"/>
    <col min="8203" max="8203" width="17.33203125" style="155" bestFit="1" customWidth="1"/>
    <col min="8204" max="8204" width="8.6640625" style="155" customWidth="1"/>
    <col min="8205" max="8448" width="8.88671875" style="155"/>
    <col min="8449" max="8449" width="18.5546875" style="155" customWidth="1"/>
    <col min="8450" max="8454" width="2.6640625" style="155" customWidth="1"/>
    <col min="8455" max="8455" width="42.5546875" style="155" customWidth="1"/>
    <col min="8456" max="8456" width="17.33203125" style="155" bestFit="1" customWidth="1"/>
    <col min="8457" max="8458" width="15.88671875" style="155" bestFit="1" customWidth="1"/>
    <col min="8459" max="8459" width="17.33203125" style="155" bestFit="1" customWidth="1"/>
    <col min="8460" max="8460" width="8.6640625" style="155" customWidth="1"/>
    <col min="8461" max="8704" width="8.88671875" style="155"/>
    <col min="8705" max="8705" width="18.5546875" style="155" customWidth="1"/>
    <col min="8706" max="8710" width="2.6640625" style="155" customWidth="1"/>
    <col min="8711" max="8711" width="42.5546875" style="155" customWidth="1"/>
    <col min="8712" max="8712" width="17.33203125" style="155" bestFit="1" customWidth="1"/>
    <col min="8713" max="8714" width="15.88671875" style="155" bestFit="1" customWidth="1"/>
    <col min="8715" max="8715" width="17.33203125" style="155" bestFit="1" customWidth="1"/>
    <col min="8716" max="8716" width="8.6640625" style="155" customWidth="1"/>
    <col min="8717" max="8960" width="8.88671875" style="155"/>
    <col min="8961" max="8961" width="18.5546875" style="155" customWidth="1"/>
    <col min="8962" max="8966" width="2.6640625" style="155" customWidth="1"/>
    <col min="8967" max="8967" width="42.5546875" style="155" customWidth="1"/>
    <col min="8968" max="8968" width="17.33203125" style="155" bestFit="1" customWidth="1"/>
    <col min="8969" max="8970" width="15.88671875" style="155" bestFit="1" customWidth="1"/>
    <col min="8971" max="8971" width="17.33203125" style="155" bestFit="1" customWidth="1"/>
    <col min="8972" max="8972" width="8.6640625" style="155" customWidth="1"/>
    <col min="8973" max="9216" width="8.88671875" style="155"/>
    <col min="9217" max="9217" width="18.5546875" style="155" customWidth="1"/>
    <col min="9218" max="9222" width="2.6640625" style="155" customWidth="1"/>
    <col min="9223" max="9223" width="42.5546875" style="155" customWidth="1"/>
    <col min="9224" max="9224" width="17.33203125" style="155" bestFit="1" customWidth="1"/>
    <col min="9225" max="9226" width="15.88671875" style="155" bestFit="1" customWidth="1"/>
    <col min="9227" max="9227" width="17.33203125" style="155" bestFit="1" customWidth="1"/>
    <col min="9228" max="9228" width="8.6640625" style="155" customWidth="1"/>
    <col min="9229" max="9472" width="8.88671875" style="155"/>
    <col min="9473" max="9473" width="18.5546875" style="155" customWidth="1"/>
    <col min="9474" max="9478" width="2.6640625" style="155" customWidth="1"/>
    <col min="9479" max="9479" width="42.5546875" style="155" customWidth="1"/>
    <col min="9480" max="9480" width="17.33203125" style="155" bestFit="1" customWidth="1"/>
    <col min="9481" max="9482" width="15.88671875" style="155" bestFit="1" customWidth="1"/>
    <col min="9483" max="9483" width="17.33203125" style="155" bestFit="1" customWidth="1"/>
    <col min="9484" max="9484" width="8.6640625" style="155" customWidth="1"/>
    <col min="9485" max="9728" width="8.88671875" style="155"/>
    <col min="9729" max="9729" width="18.5546875" style="155" customWidth="1"/>
    <col min="9730" max="9734" width="2.6640625" style="155" customWidth="1"/>
    <col min="9735" max="9735" width="42.5546875" style="155" customWidth="1"/>
    <col min="9736" max="9736" width="17.33203125" style="155" bestFit="1" customWidth="1"/>
    <col min="9737" max="9738" width="15.88671875" style="155" bestFit="1" customWidth="1"/>
    <col min="9739" max="9739" width="17.33203125" style="155" bestFit="1" customWidth="1"/>
    <col min="9740" max="9740" width="8.6640625" style="155" customWidth="1"/>
    <col min="9741" max="9984" width="8.88671875" style="155"/>
    <col min="9985" max="9985" width="18.5546875" style="155" customWidth="1"/>
    <col min="9986" max="9990" width="2.6640625" style="155" customWidth="1"/>
    <col min="9991" max="9991" width="42.5546875" style="155" customWidth="1"/>
    <col min="9992" max="9992" width="17.33203125" style="155" bestFit="1" customWidth="1"/>
    <col min="9993" max="9994" width="15.88671875" style="155" bestFit="1" customWidth="1"/>
    <col min="9995" max="9995" width="17.33203125" style="155" bestFit="1" customWidth="1"/>
    <col min="9996" max="9996" width="8.6640625" style="155" customWidth="1"/>
    <col min="9997" max="10240" width="8.88671875" style="155"/>
    <col min="10241" max="10241" width="18.5546875" style="155" customWidth="1"/>
    <col min="10242" max="10246" width="2.6640625" style="155" customWidth="1"/>
    <col min="10247" max="10247" width="42.5546875" style="155" customWidth="1"/>
    <col min="10248" max="10248" width="17.33203125" style="155" bestFit="1" customWidth="1"/>
    <col min="10249" max="10250" width="15.88671875" style="155" bestFit="1" customWidth="1"/>
    <col min="10251" max="10251" width="17.33203125" style="155" bestFit="1" customWidth="1"/>
    <col min="10252" max="10252" width="8.6640625" style="155" customWidth="1"/>
    <col min="10253" max="10496" width="8.88671875" style="155"/>
    <col min="10497" max="10497" width="18.5546875" style="155" customWidth="1"/>
    <col min="10498" max="10502" width="2.6640625" style="155" customWidth="1"/>
    <col min="10503" max="10503" width="42.5546875" style="155" customWidth="1"/>
    <col min="10504" max="10504" width="17.33203125" style="155" bestFit="1" customWidth="1"/>
    <col min="10505" max="10506" width="15.88671875" style="155" bestFit="1" customWidth="1"/>
    <col min="10507" max="10507" width="17.33203125" style="155" bestFit="1" customWidth="1"/>
    <col min="10508" max="10508" width="8.6640625" style="155" customWidth="1"/>
    <col min="10509" max="10752" width="8.88671875" style="155"/>
    <col min="10753" max="10753" width="18.5546875" style="155" customWidth="1"/>
    <col min="10754" max="10758" width="2.6640625" style="155" customWidth="1"/>
    <col min="10759" max="10759" width="42.5546875" style="155" customWidth="1"/>
    <col min="10760" max="10760" width="17.33203125" style="155" bestFit="1" customWidth="1"/>
    <col min="10761" max="10762" width="15.88671875" style="155" bestFit="1" customWidth="1"/>
    <col min="10763" max="10763" width="17.33203125" style="155" bestFit="1" customWidth="1"/>
    <col min="10764" max="10764" width="8.6640625" style="155" customWidth="1"/>
    <col min="10765" max="11008" width="8.88671875" style="155"/>
    <col min="11009" max="11009" width="18.5546875" style="155" customWidth="1"/>
    <col min="11010" max="11014" width="2.6640625" style="155" customWidth="1"/>
    <col min="11015" max="11015" width="42.5546875" style="155" customWidth="1"/>
    <col min="11016" max="11016" width="17.33203125" style="155" bestFit="1" customWidth="1"/>
    <col min="11017" max="11018" width="15.88671875" style="155" bestFit="1" customWidth="1"/>
    <col min="11019" max="11019" width="17.33203125" style="155" bestFit="1" customWidth="1"/>
    <col min="11020" max="11020" width="8.6640625" style="155" customWidth="1"/>
    <col min="11021" max="11264" width="8.88671875" style="155"/>
    <col min="11265" max="11265" width="18.5546875" style="155" customWidth="1"/>
    <col min="11266" max="11270" width="2.6640625" style="155" customWidth="1"/>
    <col min="11271" max="11271" width="42.5546875" style="155" customWidth="1"/>
    <col min="11272" max="11272" width="17.33203125" style="155" bestFit="1" customWidth="1"/>
    <col min="11273" max="11274" width="15.88671875" style="155" bestFit="1" customWidth="1"/>
    <col min="11275" max="11275" width="17.33203125" style="155" bestFit="1" customWidth="1"/>
    <col min="11276" max="11276" width="8.6640625" style="155" customWidth="1"/>
    <col min="11277" max="11520" width="8.88671875" style="155"/>
    <col min="11521" max="11521" width="18.5546875" style="155" customWidth="1"/>
    <col min="11522" max="11526" width="2.6640625" style="155" customWidth="1"/>
    <col min="11527" max="11527" width="42.5546875" style="155" customWidth="1"/>
    <col min="11528" max="11528" width="17.33203125" style="155" bestFit="1" customWidth="1"/>
    <col min="11529" max="11530" width="15.88671875" style="155" bestFit="1" customWidth="1"/>
    <col min="11531" max="11531" width="17.33203125" style="155" bestFit="1" customWidth="1"/>
    <col min="11532" max="11532" width="8.6640625" style="155" customWidth="1"/>
    <col min="11533" max="11776" width="8.88671875" style="155"/>
    <col min="11777" max="11777" width="18.5546875" style="155" customWidth="1"/>
    <col min="11778" max="11782" width="2.6640625" style="155" customWidth="1"/>
    <col min="11783" max="11783" width="42.5546875" style="155" customWidth="1"/>
    <col min="11784" max="11784" width="17.33203125" style="155" bestFit="1" customWidth="1"/>
    <col min="11785" max="11786" width="15.88671875" style="155" bestFit="1" customWidth="1"/>
    <col min="11787" max="11787" width="17.33203125" style="155" bestFit="1" customWidth="1"/>
    <col min="11788" max="11788" width="8.6640625" style="155" customWidth="1"/>
    <col min="11789" max="12032" width="8.88671875" style="155"/>
    <col min="12033" max="12033" width="18.5546875" style="155" customWidth="1"/>
    <col min="12034" max="12038" width="2.6640625" style="155" customWidth="1"/>
    <col min="12039" max="12039" width="42.5546875" style="155" customWidth="1"/>
    <col min="12040" max="12040" width="17.33203125" style="155" bestFit="1" customWidth="1"/>
    <col min="12041" max="12042" width="15.88671875" style="155" bestFit="1" customWidth="1"/>
    <col min="12043" max="12043" width="17.33203125" style="155" bestFit="1" customWidth="1"/>
    <col min="12044" max="12044" width="8.6640625" style="155" customWidth="1"/>
    <col min="12045" max="12288" width="8.88671875" style="155"/>
    <col min="12289" max="12289" width="18.5546875" style="155" customWidth="1"/>
    <col min="12290" max="12294" width="2.6640625" style="155" customWidth="1"/>
    <col min="12295" max="12295" width="42.5546875" style="155" customWidth="1"/>
    <col min="12296" max="12296" width="17.33203125" style="155" bestFit="1" customWidth="1"/>
    <col min="12297" max="12298" width="15.88671875" style="155" bestFit="1" customWidth="1"/>
    <col min="12299" max="12299" width="17.33203125" style="155" bestFit="1" customWidth="1"/>
    <col min="12300" max="12300" width="8.6640625" style="155" customWidth="1"/>
    <col min="12301" max="12544" width="8.88671875" style="155"/>
    <col min="12545" max="12545" width="18.5546875" style="155" customWidth="1"/>
    <col min="12546" max="12550" width="2.6640625" style="155" customWidth="1"/>
    <col min="12551" max="12551" width="42.5546875" style="155" customWidth="1"/>
    <col min="12552" max="12552" width="17.33203125" style="155" bestFit="1" customWidth="1"/>
    <col min="12553" max="12554" width="15.88671875" style="155" bestFit="1" customWidth="1"/>
    <col min="12555" max="12555" width="17.33203125" style="155" bestFit="1" customWidth="1"/>
    <col min="12556" max="12556" width="8.6640625" style="155" customWidth="1"/>
    <col min="12557" max="12800" width="8.88671875" style="155"/>
    <col min="12801" max="12801" width="18.5546875" style="155" customWidth="1"/>
    <col min="12802" max="12806" width="2.6640625" style="155" customWidth="1"/>
    <col min="12807" max="12807" width="42.5546875" style="155" customWidth="1"/>
    <col min="12808" max="12808" width="17.33203125" style="155" bestFit="1" customWidth="1"/>
    <col min="12809" max="12810" width="15.88671875" style="155" bestFit="1" customWidth="1"/>
    <col min="12811" max="12811" width="17.33203125" style="155" bestFit="1" customWidth="1"/>
    <col min="12812" max="12812" width="8.6640625" style="155" customWidth="1"/>
    <col min="12813" max="13056" width="8.88671875" style="155"/>
    <col min="13057" max="13057" width="18.5546875" style="155" customWidth="1"/>
    <col min="13058" max="13062" width="2.6640625" style="155" customWidth="1"/>
    <col min="13063" max="13063" width="42.5546875" style="155" customWidth="1"/>
    <col min="13064" max="13064" width="17.33203125" style="155" bestFit="1" customWidth="1"/>
    <col min="13065" max="13066" width="15.88671875" style="155" bestFit="1" customWidth="1"/>
    <col min="13067" max="13067" width="17.33203125" style="155" bestFit="1" customWidth="1"/>
    <col min="13068" max="13068" width="8.6640625" style="155" customWidth="1"/>
    <col min="13069" max="13312" width="8.88671875" style="155"/>
    <col min="13313" max="13313" width="18.5546875" style="155" customWidth="1"/>
    <col min="13314" max="13318" width="2.6640625" style="155" customWidth="1"/>
    <col min="13319" max="13319" width="42.5546875" style="155" customWidth="1"/>
    <col min="13320" max="13320" width="17.33203125" style="155" bestFit="1" customWidth="1"/>
    <col min="13321" max="13322" width="15.88671875" style="155" bestFit="1" customWidth="1"/>
    <col min="13323" max="13323" width="17.33203125" style="155" bestFit="1" customWidth="1"/>
    <col min="13324" max="13324" width="8.6640625" style="155" customWidth="1"/>
    <col min="13325" max="13568" width="8.88671875" style="155"/>
    <col min="13569" max="13569" width="18.5546875" style="155" customWidth="1"/>
    <col min="13570" max="13574" width="2.6640625" style="155" customWidth="1"/>
    <col min="13575" max="13575" width="42.5546875" style="155" customWidth="1"/>
    <col min="13576" max="13576" width="17.33203125" style="155" bestFit="1" customWidth="1"/>
    <col min="13577" max="13578" width="15.88671875" style="155" bestFit="1" customWidth="1"/>
    <col min="13579" max="13579" width="17.33203125" style="155" bestFit="1" customWidth="1"/>
    <col min="13580" max="13580" width="8.6640625" style="155" customWidth="1"/>
    <col min="13581" max="13824" width="8.88671875" style="155"/>
    <col min="13825" max="13825" width="18.5546875" style="155" customWidth="1"/>
    <col min="13826" max="13830" width="2.6640625" style="155" customWidth="1"/>
    <col min="13831" max="13831" width="42.5546875" style="155" customWidth="1"/>
    <col min="13832" max="13832" width="17.33203125" style="155" bestFit="1" customWidth="1"/>
    <col min="13833" max="13834" width="15.88671875" style="155" bestFit="1" customWidth="1"/>
    <col min="13835" max="13835" width="17.33203125" style="155" bestFit="1" customWidth="1"/>
    <col min="13836" max="13836" width="8.6640625" style="155" customWidth="1"/>
    <col min="13837" max="14080" width="8.88671875" style="155"/>
    <col min="14081" max="14081" width="18.5546875" style="155" customWidth="1"/>
    <col min="14082" max="14086" width="2.6640625" style="155" customWidth="1"/>
    <col min="14087" max="14087" width="42.5546875" style="155" customWidth="1"/>
    <col min="14088" max="14088" width="17.33203125" style="155" bestFit="1" customWidth="1"/>
    <col min="14089" max="14090" width="15.88671875" style="155" bestFit="1" customWidth="1"/>
    <col min="14091" max="14091" width="17.33203125" style="155" bestFit="1" customWidth="1"/>
    <col min="14092" max="14092" width="8.6640625" style="155" customWidth="1"/>
    <col min="14093" max="14336" width="8.88671875" style="155"/>
    <col min="14337" max="14337" width="18.5546875" style="155" customWidth="1"/>
    <col min="14338" max="14342" width="2.6640625" style="155" customWidth="1"/>
    <col min="14343" max="14343" width="42.5546875" style="155" customWidth="1"/>
    <col min="14344" max="14344" width="17.33203125" style="155" bestFit="1" customWidth="1"/>
    <col min="14345" max="14346" width="15.88671875" style="155" bestFit="1" customWidth="1"/>
    <col min="14347" max="14347" width="17.33203125" style="155" bestFit="1" customWidth="1"/>
    <col min="14348" max="14348" width="8.6640625" style="155" customWidth="1"/>
    <col min="14349" max="14592" width="8.88671875" style="155"/>
    <col min="14593" max="14593" width="18.5546875" style="155" customWidth="1"/>
    <col min="14594" max="14598" width="2.6640625" style="155" customWidth="1"/>
    <col min="14599" max="14599" width="42.5546875" style="155" customWidth="1"/>
    <col min="14600" max="14600" width="17.33203125" style="155" bestFit="1" customWidth="1"/>
    <col min="14601" max="14602" width="15.88671875" style="155" bestFit="1" customWidth="1"/>
    <col min="14603" max="14603" width="17.33203125" style="155" bestFit="1" customWidth="1"/>
    <col min="14604" max="14604" width="8.6640625" style="155" customWidth="1"/>
    <col min="14605" max="14848" width="8.88671875" style="155"/>
    <col min="14849" max="14849" width="18.5546875" style="155" customWidth="1"/>
    <col min="14850" max="14854" width="2.6640625" style="155" customWidth="1"/>
    <col min="14855" max="14855" width="42.5546875" style="155" customWidth="1"/>
    <col min="14856" max="14856" width="17.33203125" style="155" bestFit="1" customWidth="1"/>
    <col min="14857" max="14858" width="15.88671875" style="155" bestFit="1" customWidth="1"/>
    <col min="14859" max="14859" width="17.33203125" style="155" bestFit="1" customWidth="1"/>
    <col min="14860" max="14860" width="8.6640625" style="155" customWidth="1"/>
    <col min="14861" max="15104" width="8.88671875" style="155"/>
    <col min="15105" max="15105" width="18.5546875" style="155" customWidth="1"/>
    <col min="15106" max="15110" width="2.6640625" style="155" customWidth="1"/>
    <col min="15111" max="15111" width="42.5546875" style="155" customWidth="1"/>
    <col min="15112" max="15112" width="17.33203125" style="155" bestFit="1" customWidth="1"/>
    <col min="15113" max="15114" width="15.88671875" style="155" bestFit="1" customWidth="1"/>
    <col min="15115" max="15115" width="17.33203125" style="155" bestFit="1" customWidth="1"/>
    <col min="15116" max="15116" width="8.6640625" style="155" customWidth="1"/>
    <col min="15117" max="15360" width="8.88671875" style="155"/>
    <col min="15361" max="15361" width="18.5546875" style="155" customWidth="1"/>
    <col min="15362" max="15366" width="2.6640625" style="155" customWidth="1"/>
    <col min="15367" max="15367" width="42.5546875" style="155" customWidth="1"/>
    <col min="15368" max="15368" width="17.33203125" style="155" bestFit="1" customWidth="1"/>
    <col min="15369" max="15370" width="15.88671875" style="155" bestFit="1" customWidth="1"/>
    <col min="15371" max="15371" width="17.33203125" style="155" bestFit="1" customWidth="1"/>
    <col min="15372" max="15372" width="8.6640625" style="155" customWidth="1"/>
    <col min="15373" max="15616" width="8.88671875" style="155"/>
    <col min="15617" max="15617" width="18.5546875" style="155" customWidth="1"/>
    <col min="15618" max="15622" width="2.6640625" style="155" customWidth="1"/>
    <col min="15623" max="15623" width="42.5546875" style="155" customWidth="1"/>
    <col min="15624" max="15624" width="17.33203125" style="155" bestFit="1" customWidth="1"/>
    <col min="15625" max="15626" width="15.88671875" style="155" bestFit="1" customWidth="1"/>
    <col min="15627" max="15627" width="17.33203125" style="155" bestFit="1" customWidth="1"/>
    <col min="15628" max="15628" width="8.6640625" style="155" customWidth="1"/>
    <col min="15629" max="15872" width="8.88671875" style="155"/>
    <col min="15873" max="15873" width="18.5546875" style="155" customWidth="1"/>
    <col min="15874" max="15878" width="2.6640625" style="155" customWidth="1"/>
    <col min="15879" max="15879" width="42.5546875" style="155" customWidth="1"/>
    <col min="15880" max="15880" width="17.33203125" style="155" bestFit="1" customWidth="1"/>
    <col min="15881" max="15882" width="15.88671875" style="155" bestFit="1" customWidth="1"/>
    <col min="15883" max="15883" width="17.33203125" style="155" bestFit="1" customWidth="1"/>
    <col min="15884" max="15884" width="8.6640625" style="155" customWidth="1"/>
    <col min="15885" max="16128" width="8.88671875" style="155"/>
    <col min="16129" max="16129" width="18.5546875" style="155" customWidth="1"/>
    <col min="16130" max="16134" width="2.6640625" style="155" customWidth="1"/>
    <col min="16135" max="16135" width="42.5546875" style="155" customWidth="1"/>
    <col min="16136" max="16136" width="17.33203125" style="155" bestFit="1" customWidth="1"/>
    <col min="16137" max="16138" width="15.88671875" style="155" bestFit="1" customWidth="1"/>
    <col min="16139" max="16139" width="17.33203125" style="155" bestFit="1" customWidth="1"/>
    <col min="16140" max="16140" width="8.6640625" style="155" customWidth="1"/>
    <col min="16141" max="16384" width="8.88671875" style="155"/>
  </cols>
  <sheetData>
    <row r="1" spans="1:12" x14ac:dyDescent="0.2">
      <c r="A1" s="149" t="s">
        <v>363</v>
      </c>
      <c r="B1" s="150" t="s">
        <v>364</v>
      </c>
      <c r="C1" s="151"/>
      <c r="D1" s="151"/>
      <c r="E1" s="151"/>
      <c r="F1" s="151"/>
      <c r="G1" s="152"/>
      <c r="H1" s="153" t="s">
        <v>365</v>
      </c>
      <c r="I1" s="153" t="s">
        <v>366</v>
      </c>
      <c r="J1" s="153" t="s">
        <v>367</v>
      </c>
      <c r="K1" s="153" t="s">
        <v>368</v>
      </c>
      <c r="L1" s="154"/>
    </row>
    <row r="2" spans="1:12" x14ac:dyDescent="0.2">
      <c r="A2" s="76" t="s">
        <v>369</v>
      </c>
      <c r="B2" s="58" t="s">
        <v>370</v>
      </c>
      <c r="C2" s="59"/>
      <c r="D2" s="59"/>
      <c r="E2" s="59"/>
      <c r="F2" s="59"/>
      <c r="G2" s="156"/>
      <c r="H2" s="157">
        <v>25428095.600000001</v>
      </c>
      <c r="I2" s="157">
        <v>2117255.9500000002</v>
      </c>
      <c r="J2" s="157">
        <v>2156941.79</v>
      </c>
      <c r="K2" s="157">
        <v>25388409.760000002</v>
      </c>
      <c r="L2" s="158"/>
    </row>
    <row r="3" spans="1:12" x14ac:dyDescent="0.2">
      <c r="A3" s="76" t="s">
        <v>371</v>
      </c>
      <c r="B3" s="139" t="s">
        <v>372</v>
      </c>
      <c r="C3" s="58" t="s">
        <v>373</v>
      </c>
      <c r="D3" s="59"/>
      <c r="E3" s="59"/>
      <c r="F3" s="59"/>
      <c r="G3" s="156"/>
      <c r="H3" s="157">
        <v>12607073.310000001</v>
      </c>
      <c r="I3" s="157">
        <v>2100415.9500000002</v>
      </c>
      <c r="J3" s="157">
        <v>1990961.98</v>
      </c>
      <c r="K3" s="157">
        <v>12716527.279999999</v>
      </c>
      <c r="L3" s="158"/>
    </row>
    <row r="4" spans="1:12" x14ac:dyDescent="0.2">
      <c r="A4" s="76" t="s">
        <v>374</v>
      </c>
      <c r="B4" s="140" t="s">
        <v>372</v>
      </c>
      <c r="C4" s="141"/>
      <c r="D4" s="58" t="s">
        <v>375</v>
      </c>
      <c r="E4" s="59"/>
      <c r="F4" s="59"/>
      <c r="G4" s="156"/>
      <c r="H4" s="157">
        <v>12543717.85</v>
      </c>
      <c r="I4" s="157">
        <v>2014730.21</v>
      </c>
      <c r="J4" s="157">
        <v>1911810.1</v>
      </c>
      <c r="K4" s="157">
        <v>12646637.960000001</v>
      </c>
      <c r="L4" s="158"/>
    </row>
    <row r="5" spans="1:12" x14ac:dyDescent="0.2">
      <c r="A5" s="76" t="s">
        <v>376</v>
      </c>
      <c r="B5" s="140" t="s">
        <v>372</v>
      </c>
      <c r="C5" s="141"/>
      <c r="D5" s="141"/>
      <c r="E5" s="58" t="s">
        <v>375</v>
      </c>
      <c r="F5" s="59"/>
      <c r="G5" s="156"/>
      <c r="H5" s="157">
        <v>12543717.85</v>
      </c>
      <c r="I5" s="157">
        <v>2014730.21</v>
      </c>
      <c r="J5" s="157">
        <v>1911810.1</v>
      </c>
      <c r="K5" s="157">
        <v>12646637.960000001</v>
      </c>
      <c r="L5" s="158"/>
    </row>
    <row r="6" spans="1:12" x14ac:dyDescent="0.2">
      <c r="A6" s="76" t="s">
        <v>377</v>
      </c>
      <c r="B6" s="140" t="s">
        <v>372</v>
      </c>
      <c r="C6" s="141"/>
      <c r="D6" s="141"/>
      <c r="E6" s="141"/>
      <c r="F6" s="58" t="s">
        <v>378</v>
      </c>
      <c r="G6" s="156"/>
      <c r="H6" s="157">
        <v>6000</v>
      </c>
      <c r="I6" s="157">
        <v>10189.9</v>
      </c>
      <c r="J6" s="157">
        <v>10189.9</v>
      </c>
      <c r="K6" s="157">
        <v>6000</v>
      </c>
      <c r="L6" s="158"/>
    </row>
    <row r="7" spans="1:12" x14ac:dyDescent="0.2">
      <c r="A7" s="78" t="s">
        <v>379</v>
      </c>
      <c r="B7" s="140" t="s">
        <v>372</v>
      </c>
      <c r="C7" s="141"/>
      <c r="D7" s="141"/>
      <c r="E7" s="141"/>
      <c r="F7" s="141"/>
      <c r="G7" s="159" t="s">
        <v>380</v>
      </c>
      <c r="H7" s="160">
        <v>5000</v>
      </c>
      <c r="I7" s="160">
        <v>10189.9</v>
      </c>
      <c r="J7" s="160">
        <v>10189.9</v>
      </c>
      <c r="K7" s="160">
        <v>5000</v>
      </c>
      <c r="L7" s="161"/>
    </row>
    <row r="8" spans="1:12" x14ac:dyDescent="0.2">
      <c r="A8" s="78" t="s">
        <v>381</v>
      </c>
      <c r="B8" s="140" t="s">
        <v>372</v>
      </c>
      <c r="C8" s="141"/>
      <c r="D8" s="141"/>
      <c r="E8" s="141"/>
      <c r="F8" s="141"/>
      <c r="G8" s="159" t="s">
        <v>382</v>
      </c>
      <c r="H8" s="160">
        <v>1000</v>
      </c>
      <c r="I8" s="160">
        <v>0</v>
      </c>
      <c r="J8" s="160">
        <v>0</v>
      </c>
      <c r="K8" s="160">
        <v>1000</v>
      </c>
      <c r="L8" s="161"/>
    </row>
    <row r="9" spans="1:12" x14ac:dyDescent="0.2">
      <c r="A9" s="80" t="s">
        <v>372</v>
      </c>
      <c r="B9" s="140" t="s">
        <v>372</v>
      </c>
      <c r="C9" s="141"/>
      <c r="D9" s="141"/>
      <c r="E9" s="141"/>
      <c r="F9" s="141"/>
      <c r="G9" s="162" t="s">
        <v>372</v>
      </c>
      <c r="H9" s="163"/>
      <c r="I9" s="163"/>
      <c r="J9" s="163"/>
      <c r="K9" s="163"/>
      <c r="L9" s="164"/>
    </row>
    <row r="10" spans="1:12" x14ac:dyDescent="0.2">
      <c r="A10" s="76" t="s">
        <v>383</v>
      </c>
      <c r="B10" s="140" t="s">
        <v>372</v>
      </c>
      <c r="C10" s="141"/>
      <c r="D10" s="141"/>
      <c r="E10" s="141"/>
      <c r="F10" s="58" t="s">
        <v>384</v>
      </c>
      <c r="G10" s="156"/>
      <c r="H10" s="157">
        <v>9785.0499999999993</v>
      </c>
      <c r="I10" s="157">
        <v>1227259.21</v>
      </c>
      <c r="J10" s="157">
        <v>1164984.21</v>
      </c>
      <c r="K10" s="157">
        <v>72060.05</v>
      </c>
      <c r="L10" s="158"/>
    </row>
    <row r="11" spans="1:12" x14ac:dyDescent="0.2">
      <c r="A11" s="78" t="s">
        <v>385</v>
      </c>
      <c r="B11" s="140" t="s">
        <v>372</v>
      </c>
      <c r="C11" s="141"/>
      <c r="D11" s="141"/>
      <c r="E11" s="141"/>
      <c r="F11" s="141"/>
      <c r="G11" s="159" t="s">
        <v>386</v>
      </c>
      <c r="H11" s="160">
        <v>5878.36</v>
      </c>
      <c r="I11" s="160">
        <v>1163563.54</v>
      </c>
      <c r="J11" s="160">
        <v>1099731</v>
      </c>
      <c r="K11" s="160">
        <v>69710.899999999994</v>
      </c>
      <c r="L11" s="161"/>
    </row>
    <row r="12" spans="1:12" x14ac:dyDescent="0.2">
      <c r="A12" s="78" t="s">
        <v>387</v>
      </c>
      <c r="B12" s="140" t="s">
        <v>372</v>
      </c>
      <c r="C12" s="141"/>
      <c r="D12" s="141"/>
      <c r="E12" s="141"/>
      <c r="F12" s="141"/>
      <c r="G12" s="159" t="s">
        <v>388</v>
      </c>
      <c r="H12" s="160">
        <v>4.42</v>
      </c>
      <c r="I12" s="160">
        <v>0</v>
      </c>
      <c r="J12" s="160">
        <v>0</v>
      </c>
      <c r="K12" s="160">
        <v>4.42</v>
      </c>
      <c r="L12" s="161"/>
    </row>
    <row r="13" spans="1:12" x14ac:dyDescent="0.2">
      <c r="A13" s="78" t="s">
        <v>389</v>
      </c>
      <c r="B13" s="140" t="s">
        <v>372</v>
      </c>
      <c r="C13" s="141"/>
      <c r="D13" s="141"/>
      <c r="E13" s="141"/>
      <c r="F13" s="141"/>
      <c r="G13" s="159" t="s">
        <v>390</v>
      </c>
      <c r="H13" s="160">
        <v>325.93</v>
      </c>
      <c r="I13" s="160">
        <v>7444.6</v>
      </c>
      <c r="J13" s="160">
        <v>7500</v>
      </c>
      <c r="K13" s="160">
        <v>270.52999999999997</v>
      </c>
      <c r="L13" s="161"/>
    </row>
    <row r="14" spans="1:12" x14ac:dyDescent="0.2">
      <c r="A14" s="78" t="s">
        <v>391</v>
      </c>
      <c r="B14" s="140" t="s">
        <v>372</v>
      </c>
      <c r="C14" s="141"/>
      <c r="D14" s="141"/>
      <c r="E14" s="141"/>
      <c r="F14" s="141"/>
      <c r="G14" s="159" t="s">
        <v>392</v>
      </c>
      <c r="H14" s="160">
        <v>3576.34</v>
      </c>
      <c r="I14" s="160">
        <v>56251.07</v>
      </c>
      <c r="J14" s="160">
        <v>57753.21</v>
      </c>
      <c r="K14" s="160">
        <v>2074.1999999999998</v>
      </c>
      <c r="L14" s="161"/>
    </row>
    <row r="15" spans="1:12" x14ac:dyDescent="0.2">
      <c r="A15" s="80" t="s">
        <v>372</v>
      </c>
      <c r="B15" s="140" t="s">
        <v>372</v>
      </c>
      <c r="C15" s="141"/>
      <c r="D15" s="141"/>
      <c r="E15" s="141"/>
      <c r="F15" s="141"/>
      <c r="G15" s="162" t="s">
        <v>372</v>
      </c>
      <c r="H15" s="163"/>
      <c r="I15" s="163"/>
      <c r="J15" s="163"/>
      <c r="K15" s="163"/>
      <c r="L15" s="164"/>
    </row>
    <row r="16" spans="1:12" x14ac:dyDescent="0.2">
      <c r="A16" s="76" t="s">
        <v>393</v>
      </c>
      <c r="B16" s="140" t="s">
        <v>372</v>
      </c>
      <c r="C16" s="141"/>
      <c r="D16" s="141"/>
      <c r="E16" s="141"/>
      <c r="F16" s="58" t="s">
        <v>394</v>
      </c>
      <c r="G16" s="156"/>
      <c r="H16" s="157">
        <v>0</v>
      </c>
      <c r="I16" s="157">
        <v>173941.39</v>
      </c>
      <c r="J16" s="157">
        <v>173941.39</v>
      </c>
      <c r="K16" s="157">
        <v>0</v>
      </c>
      <c r="L16" s="158"/>
    </row>
    <row r="17" spans="1:12" x14ac:dyDescent="0.2">
      <c r="A17" s="78" t="s">
        <v>397</v>
      </c>
      <c r="B17" s="140" t="s">
        <v>372</v>
      </c>
      <c r="C17" s="141"/>
      <c r="D17" s="141"/>
      <c r="E17" s="141"/>
      <c r="F17" s="141"/>
      <c r="G17" s="159" t="s">
        <v>398</v>
      </c>
      <c r="H17" s="160">
        <v>0</v>
      </c>
      <c r="I17" s="160">
        <v>173941.39</v>
      </c>
      <c r="J17" s="160">
        <v>173941.39</v>
      </c>
      <c r="K17" s="160">
        <v>0</v>
      </c>
      <c r="L17" s="161"/>
    </row>
    <row r="18" spans="1:12" x14ac:dyDescent="0.2">
      <c r="A18" s="80" t="s">
        <v>372</v>
      </c>
      <c r="B18" s="140" t="s">
        <v>372</v>
      </c>
      <c r="C18" s="141"/>
      <c r="D18" s="141"/>
      <c r="E18" s="141"/>
      <c r="F18" s="141"/>
      <c r="G18" s="162" t="s">
        <v>372</v>
      </c>
      <c r="H18" s="163"/>
      <c r="I18" s="163"/>
      <c r="J18" s="163"/>
      <c r="K18" s="163"/>
      <c r="L18" s="164"/>
    </row>
    <row r="19" spans="1:12" x14ac:dyDescent="0.2">
      <c r="A19" s="76" t="s">
        <v>399</v>
      </c>
      <c r="B19" s="140" t="s">
        <v>372</v>
      </c>
      <c r="C19" s="141"/>
      <c r="D19" s="141"/>
      <c r="E19" s="141"/>
      <c r="F19" s="58" t="s">
        <v>400</v>
      </c>
      <c r="G19" s="156"/>
      <c r="H19" s="157">
        <v>10805334.15</v>
      </c>
      <c r="I19" s="157">
        <v>597595.74</v>
      </c>
      <c r="J19" s="157">
        <v>387973.25</v>
      </c>
      <c r="K19" s="157">
        <v>11014956.640000001</v>
      </c>
      <c r="L19" s="158"/>
    </row>
    <row r="20" spans="1:12" x14ac:dyDescent="0.2">
      <c r="A20" s="78" t="s">
        <v>401</v>
      </c>
      <c r="B20" s="140" t="s">
        <v>372</v>
      </c>
      <c r="C20" s="141"/>
      <c r="D20" s="141"/>
      <c r="E20" s="141"/>
      <c r="F20" s="141"/>
      <c r="G20" s="159" t="s">
        <v>402</v>
      </c>
      <c r="H20" s="160">
        <v>3359769.38</v>
      </c>
      <c r="I20" s="160">
        <v>504070.07</v>
      </c>
      <c r="J20" s="160">
        <v>387911.95</v>
      </c>
      <c r="K20" s="160">
        <v>3475927.5</v>
      </c>
      <c r="L20" s="161"/>
    </row>
    <row r="21" spans="1:12" x14ac:dyDescent="0.2">
      <c r="A21" s="78" t="s">
        <v>403</v>
      </c>
      <c r="B21" s="140" t="s">
        <v>372</v>
      </c>
      <c r="C21" s="141"/>
      <c r="D21" s="141"/>
      <c r="E21" s="141"/>
      <c r="F21" s="141"/>
      <c r="G21" s="159" t="s">
        <v>404</v>
      </c>
      <c r="H21" s="160">
        <v>956081.17</v>
      </c>
      <c r="I21" s="160">
        <v>11077.38</v>
      </c>
      <c r="J21" s="160">
        <v>61.3</v>
      </c>
      <c r="K21" s="160">
        <v>967097.25</v>
      </c>
      <c r="L21" s="161"/>
    </row>
    <row r="22" spans="1:12" x14ac:dyDescent="0.2">
      <c r="A22" s="78" t="s">
        <v>405</v>
      </c>
      <c r="B22" s="140" t="s">
        <v>372</v>
      </c>
      <c r="C22" s="141"/>
      <c r="D22" s="141"/>
      <c r="E22" s="141"/>
      <c r="F22" s="141"/>
      <c r="G22" s="159" t="s">
        <v>406</v>
      </c>
      <c r="H22" s="160">
        <v>5867101.1100000003</v>
      </c>
      <c r="I22" s="160">
        <v>80105.7</v>
      </c>
      <c r="J22" s="160">
        <v>0</v>
      </c>
      <c r="K22" s="160">
        <v>5947206.8099999996</v>
      </c>
      <c r="L22" s="161"/>
    </row>
    <row r="23" spans="1:12" x14ac:dyDescent="0.2">
      <c r="A23" s="78" t="s">
        <v>407</v>
      </c>
      <c r="B23" s="140" t="s">
        <v>372</v>
      </c>
      <c r="C23" s="141"/>
      <c r="D23" s="141"/>
      <c r="E23" s="141"/>
      <c r="F23" s="141"/>
      <c r="G23" s="159" t="s">
        <v>408</v>
      </c>
      <c r="H23" s="160">
        <v>622382.49</v>
      </c>
      <c r="I23" s="160">
        <v>2342.59</v>
      </c>
      <c r="J23" s="160">
        <v>0</v>
      </c>
      <c r="K23" s="160">
        <v>624725.07999999996</v>
      </c>
      <c r="L23" s="161"/>
    </row>
    <row r="24" spans="1:12" x14ac:dyDescent="0.2">
      <c r="A24" s="80" t="s">
        <v>372</v>
      </c>
      <c r="B24" s="140" t="s">
        <v>372</v>
      </c>
      <c r="C24" s="141"/>
      <c r="D24" s="141"/>
      <c r="E24" s="141"/>
      <c r="F24" s="141"/>
      <c r="G24" s="162" t="s">
        <v>372</v>
      </c>
      <c r="H24" s="163"/>
      <c r="I24" s="163"/>
      <c r="J24" s="163"/>
      <c r="K24" s="163"/>
      <c r="L24" s="164"/>
    </row>
    <row r="25" spans="1:12" x14ac:dyDescent="0.2">
      <c r="A25" s="76" t="s">
        <v>409</v>
      </c>
      <c r="B25" s="140" t="s">
        <v>372</v>
      </c>
      <c r="C25" s="141"/>
      <c r="D25" s="141"/>
      <c r="E25" s="141"/>
      <c r="F25" s="58" t="s">
        <v>410</v>
      </c>
      <c r="G25" s="156"/>
      <c r="H25" s="157">
        <v>1722598.65</v>
      </c>
      <c r="I25" s="157">
        <v>5141.0200000000004</v>
      </c>
      <c r="J25" s="157">
        <v>174118.39999999999</v>
      </c>
      <c r="K25" s="157">
        <v>1553621.27</v>
      </c>
      <c r="L25" s="158"/>
    </row>
    <row r="26" spans="1:12" x14ac:dyDescent="0.2">
      <c r="A26" s="78" t="s">
        <v>411</v>
      </c>
      <c r="B26" s="140" t="s">
        <v>372</v>
      </c>
      <c r="C26" s="141"/>
      <c r="D26" s="141"/>
      <c r="E26" s="141"/>
      <c r="F26" s="141"/>
      <c r="G26" s="159" t="s">
        <v>412</v>
      </c>
      <c r="H26" s="160">
        <v>1722598.65</v>
      </c>
      <c r="I26" s="160">
        <v>5141.0200000000004</v>
      </c>
      <c r="J26" s="160">
        <v>174118.39999999999</v>
      </c>
      <c r="K26" s="160">
        <v>1553621.27</v>
      </c>
      <c r="L26" s="161"/>
    </row>
    <row r="27" spans="1:12" x14ac:dyDescent="0.2">
      <c r="A27" s="80" t="s">
        <v>372</v>
      </c>
      <c r="B27" s="140" t="s">
        <v>372</v>
      </c>
      <c r="C27" s="141"/>
      <c r="D27" s="141"/>
      <c r="E27" s="141"/>
      <c r="F27" s="141"/>
      <c r="G27" s="162" t="s">
        <v>372</v>
      </c>
      <c r="H27" s="163"/>
      <c r="I27" s="163"/>
      <c r="J27" s="163"/>
      <c r="K27" s="163"/>
      <c r="L27" s="164"/>
    </row>
    <row r="28" spans="1:12" x14ac:dyDescent="0.2">
      <c r="A28" s="76" t="s">
        <v>415</v>
      </c>
      <c r="B28" s="140" t="s">
        <v>372</v>
      </c>
      <c r="C28" s="141"/>
      <c r="D28" s="141"/>
      <c r="E28" s="141"/>
      <c r="F28" s="58" t="s">
        <v>416</v>
      </c>
      <c r="G28" s="156"/>
      <c r="H28" s="157">
        <v>0</v>
      </c>
      <c r="I28" s="157">
        <v>602.95000000000005</v>
      </c>
      <c r="J28" s="157">
        <v>602.95000000000005</v>
      </c>
      <c r="K28" s="157">
        <v>0</v>
      </c>
      <c r="L28" s="158"/>
    </row>
    <row r="29" spans="1:12" x14ac:dyDescent="0.2">
      <c r="A29" s="78" t="s">
        <v>417</v>
      </c>
      <c r="B29" s="140" t="s">
        <v>372</v>
      </c>
      <c r="C29" s="141"/>
      <c r="D29" s="141"/>
      <c r="E29" s="141"/>
      <c r="F29" s="141"/>
      <c r="G29" s="159" t="s">
        <v>418</v>
      </c>
      <c r="H29" s="160">
        <v>0</v>
      </c>
      <c r="I29" s="160">
        <v>602.95000000000005</v>
      </c>
      <c r="J29" s="160">
        <v>602.95000000000005</v>
      </c>
      <c r="K29" s="160">
        <v>0</v>
      </c>
      <c r="L29" s="161"/>
    </row>
    <row r="30" spans="1:12" x14ac:dyDescent="0.2">
      <c r="A30" s="80" t="s">
        <v>372</v>
      </c>
      <c r="B30" s="140" t="s">
        <v>372</v>
      </c>
      <c r="C30" s="141"/>
      <c r="D30" s="141"/>
      <c r="E30" s="141"/>
      <c r="F30" s="141"/>
      <c r="G30" s="162" t="s">
        <v>372</v>
      </c>
      <c r="H30" s="163"/>
      <c r="I30" s="163"/>
      <c r="J30" s="163"/>
      <c r="K30" s="163"/>
      <c r="L30" s="164"/>
    </row>
    <row r="31" spans="1:12" x14ac:dyDescent="0.2">
      <c r="A31" s="76" t="s">
        <v>419</v>
      </c>
      <c r="B31" s="140" t="s">
        <v>372</v>
      </c>
      <c r="C31" s="141"/>
      <c r="D31" s="58" t="s">
        <v>420</v>
      </c>
      <c r="E31" s="59"/>
      <c r="F31" s="59"/>
      <c r="G31" s="156"/>
      <c r="H31" s="157">
        <v>63355.46</v>
      </c>
      <c r="I31" s="157">
        <v>85685.74</v>
      </c>
      <c r="J31" s="157">
        <v>79151.88</v>
      </c>
      <c r="K31" s="157">
        <v>69889.320000000007</v>
      </c>
      <c r="L31" s="158"/>
    </row>
    <row r="32" spans="1:12" x14ac:dyDescent="0.2">
      <c r="A32" s="76" t="s">
        <v>421</v>
      </c>
      <c r="B32" s="140" t="s">
        <v>372</v>
      </c>
      <c r="C32" s="141"/>
      <c r="D32" s="141"/>
      <c r="E32" s="58" t="s">
        <v>422</v>
      </c>
      <c r="F32" s="59"/>
      <c r="G32" s="156"/>
      <c r="H32" s="157">
        <v>2891.07</v>
      </c>
      <c r="I32" s="157">
        <v>59325</v>
      </c>
      <c r="J32" s="157">
        <v>56251.07</v>
      </c>
      <c r="K32" s="157">
        <v>5965</v>
      </c>
      <c r="L32" s="158"/>
    </row>
    <row r="33" spans="1:12" x14ac:dyDescent="0.2">
      <c r="A33" s="76" t="s">
        <v>423</v>
      </c>
      <c r="B33" s="140" t="s">
        <v>372</v>
      </c>
      <c r="C33" s="141"/>
      <c r="D33" s="141"/>
      <c r="E33" s="141"/>
      <c r="F33" s="58" t="s">
        <v>424</v>
      </c>
      <c r="G33" s="156"/>
      <c r="H33" s="157">
        <v>2891.07</v>
      </c>
      <c r="I33" s="157">
        <v>59325</v>
      </c>
      <c r="J33" s="157">
        <v>56251.07</v>
      </c>
      <c r="K33" s="157">
        <v>5965</v>
      </c>
      <c r="L33" s="158"/>
    </row>
    <row r="34" spans="1:12" x14ac:dyDescent="0.2">
      <c r="A34" s="78" t="s">
        <v>425</v>
      </c>
      <c r="B34" s="140" t="s">
        <v>372</v>
      </c>
      <c r="C34" s="141"/>
      <c r="D34" s="141"/>
      <c r="E34" s="141"/>
      <c r="F34" s="141"/>
      <c r="G34" s="159" t="s">
        <v>426</v>
      </c>
      <c r="H34" s="160">
        <v>2891.07</v>
      </c>
      <c r="I34" s="160">
        <v>57175</v>
      </c>
      <c r="J34" s="160">
        <v>54101.07</v>
      </c>
      <c r="K34" s="160">
        <v>5965</v>
      </c>
      <c r="L34" s="161"/>
    </row>
    <row r="35" spans="1:12" x14ac:dyDescent="0.2">
      <c r="A35" s="78" t="s">
        <v>427</v>
      </c>
      <c r="B35" s="140" t="s">
        <v>372</v>
      </c>
      <c r="C35" s="141"/>
      <c r="D35" s="141"/>
      <c r="E35" s="141"/>
      <c r="F35" s="141"/>
      <c r="G35" s="159" t="s">
        <v>428</v>
      </c>
      <c r="H35" s="160">
        <v>0</v>
      </c>
      <c r="I35" s="160">
        <v>500</v>
      </c>
      <c r="J35" s="160">
        <v>500</v>
      </c>
      <c r="K35" s="160">
        <v>0</v>
      </c>
      <c r="L35" s="161"/>
    </row>
    <row r="36" spans="1:12" x14ac:dyDescent="0.2">
      <c r="A36" s="78" t="s">
        <v>429</v>
      </c>
      <c r="B36" s="140" t="s">
        <v>372</v>
      </c>
      <c r="C36" s="141"/>
      <c r="D36" s="141"/>
      <c r="E36" s="141"/>
      <c r="F36" s="141"/>
      <c r="G36" s="159" t="s">
        <v>430</v>
      </c>
      <c r="H36" s="160">
        <v>0</v>
      </c>
      <c r="I36" s="160">
        <v>1650</v>
      </c>
      <c r="J36" s="160">
        <v>1650</v>
      </c>
      <c r="K36" s="160">
        <v>0</v>
      </c>
      <c r="L36" s="161"/>
    </row>
    <row r="37" spans="1:12" x14ac:dyDescent="0.2">
      <c r="A37" s="80" t="s">
        <v>372</v>
      </c>
      <c r="B37" s="140" t="s">
        <v>372</v>
      </c>
      <c r="C37" s="141"/>
      <c r="D37" s="141"/>
      <c r="E37" s="141"/>
      <c r="F37" s="141"/>
      <c r="G37" s="162" t="s">
        <v>372</v>
      </c>
      <c r="H37" s="163"/>
      <c r="I37" s="163"/>
      <c r="J37" s="163"/>
      <c r="K37" s="163"/>
      <c r="L37" s="164"/>
    </row>
    <row r="38" spans="1:12" x14ac:dyDescent="0.2">
      <c r="A38" s="76" t="s">
        <v>431</v>
      </c>
      <c r="B38" s="140" t="s">
        <v>372</v>
      </c>
      <c r="C38" s="141"/>
      <c r="D38" s="141"/>
      <c r="E38" s="58" t="s">
        <v>432</v>
      </c>
      <c r="F38" s="59"/>
      <c r="G38" s="156"/>
      <c r="H38" s="157">
        <v>37863.72</v>
      </c>
      <c r="I38" s="157">
        <v>26360.74</v>
      </c>
      <c r="J38" s="157">
        <v>19067.53</v>
      </c>
      <c r="K38" s="157">
        <v>45156.93</v>
      </c>
      <c r="L38" s="158"/>
    </row>
    <row r="39" spans="1:12" x14ac:dyDescent="0.2">
      <c r="A39" s="76" t="s">
        <v>433</v>
      </c>
      <c r="B39" s="140" t="s">
        <v>372</v>
      </c>
      <c r="C39" s="141"/>
      <c r="D39" s="141"/>
      <c r="E39" s="141"/>
      <c r="F39" s="58" t="s">
        <v>432</v>
      </c>
      <c r="G39" s="156"/>
      <c r="H39" s="157">
        <v>37863.72</v>
      </c>
      <c r="I39" s="157">
        <v>26360.74</v>
      </c>
      <c r="J39" s="157">
        <v>19067.53</v>
      </c>
      <c r="K39" s="157">
        <v>45156.93</v>
      </c>
      <c r="L39" s="158"/>
    </row>
    <row r="40" spans="1:12" x14ac:dyDescent="0.2">
      <c r="A40" s="78" t="s">
        <v>434</v>
      </c>
      <c r="B40" s="140" t="s">
        <v>372</v>
      </c>
      <c r="C40" s="141"/>
      <c r="D40" s="141"/>
      <c r="E40" s="141"/>
      <c r="F40" s="141"/>
      <c r="G40" s="159" t="s">
        <v>435</v>
      </c>
      <c r="H40" s="160">
        <v>0</v>
      </c>
      <c r="I40" s="160">
        <v>56.82</v>
      </c>
      <c r="J40" s="160">
        <v>0</v>
      </c>
      <c r="K40" s="160">
        <v>56.82</v>
      </c>
      <c r="L40" s="161"/>
    </row>
    <row r="41" spans="1:12" x14ac:dyDescent="0.2">
      <c r="A41" s="78" t="s">
        <v>436</v>
      </c>
      <c r="B41" s="140" t="s">
        <v>372</v>
      </c>
      <c r="C41" s="141"/>
      <c r="D41" s="141"/>
      <c r="E41" s="141"/>
      <c r="F41" s="141"/>
      <c r="G41" s="159" t="s">
        <v>437</v>
      </c>
      <c r="H41" s="160">
        <v>8367.7000000000007</v>
      </c>
      <c r="I41" s="160">
        <v>19012.84</v>
      </c>
      <c r="J41" s="160">
        <v>12715.39</v>
      </c>
      <c r="K41" s="160">
        <v>14665.15</v>
      </c>
      <c r="L41" s="161"/>
    </row>
    <row r="42" spans="1:12" x14ac:dyDescent="0.2">
      <c r="A42" s="78" t="s">
        <v>438</v>
      </c>
      <c r="B42" s="140" t="s">
        <v>372</v>
      </c>
      <c r="C42" s="141"/>
      <c r="D42" s="141"/>
      <c r="E42" s="141"/>
      <c r="F42" s="141"/>
      <c r="G42" s="159" t="s">
        <v>439</v>
      </c>
      <c r="H42" s="160">
        <v>0</v>
      </c>
      <c r="I42" s="160">
        <v>938.94</v>
      </c>
      <c r="J42" s="160">
        <v>0</v>
      </c>
      <c r="K42" s="160">
        <v>938.94</v>
      </c>
      <c r="L42" s="161"/>
    </row>
    <row r="43" spans="1:12" x14ac:dyDescent="0.2">
      <c r="A43" s="78" t="s">
        <v>440</v>
      </c>
      <c r="B43" s="140" t="s">
        <v>372</v>
      </c>
      <c r="C43" s="141"/>
      <c r="D43" s="141"/>
      <c r="E43" s="141"/>
      <c r="F43" s="141"/>
      <c r="G43" s="159" t="s">
        <v>441</v>
      </c>
      <c r="H43" s="160">
        <v>0</v>
      </c>
      <c r="I43" s="160">
        <v>3298.06</v>
      </c>
      <c r="J43" s="160">
        <v>3298.06</v>
      </c>
      <c r="K43" s="160">
        <v>0</v>
      </c>
      <c r="L43" s="161"/>
    </row>
    <row r="44" spans="1:12" x14ac:dyDescent="0.2">
      <c r="A44" s="78" t="s">
        <v>1087</v>
      </c>
      <c r="B44" s="140" t="s">
        <v>372</v>
      </c>
      <c r="C44" s="141"/>
      <c r="D44" s="141"/>
      <c r="E44" s="141"/>
      <c r="F44" s="141"/>
      <c r="G44" s="159" t="s">
        <v>1088</v>
      </c>
      <c r="H44" s="160">
        <v>29496.02</v>
      </c>
      <c r="I44" s="160">
        <v>0</v>
      </c>
      <c r="J44" s="160">
        <v>0</v>
      </c>
      <c r="K44" s="160">
        <v>29496.02</v>
      </c>
      <c r="L44" s="161"/>
    </row>
    <row r="45" spans="1:12" x14ac:dyDescent="0.2">
      <c r="A45" s="78" t="s">
        <v>1089</v>
      </c>
      <c r="B45" s="140" t="s">
        <v>372</v>
      </c>
      <c r="C45" s="141"/>
      <c r="D45" s="141"/>
      <c r="E45" s="141"/>
      <c r="F45" s="141"/>
      <c r="G45" s="159" t="s">
        <v>660</v>
      </c>
      <c r="H45" s="160">
        <v>0</v>
      </c>
      <c r="I45" s="160">
        <v>3054.08</v>
      </c>
      <c r="J45" s="160">
        <v>3054.08</v>
      </c>
      <c r="K45" s="160">
        <v>0</v>
      </c>
      <c r="L45" s="161"/>
    </row>
    <row r="46" spans="1:12" x14ac:dyDescent="0.2">
      <c r="A46" s="80" t="s">
        <v>372</v>
      </c>
      <c r="B46" s="140" t="s">
        <v>372</v>
      </c>
      <c r="C46" s="141"/>
      <c r="D46" s="141"/>
      <c r="E46" s="141"/>
      <c r="F46" s="141"/>
      <c r="G46" s="162" t="s">
        <v>372</v>
      </c>
      <c r="H46" s="163"/>
      <c r="I46" s="163"/>
      <c r="J46" s="163"/>
      <c r="K46" s="163"/>
      <c r="L46" s="164"/>
    </row>
    <row r="47" spans="1:12" x14ac:dyDescent="0.2">
      <c r="A47" s="76" t="s">
        <v>442</v>
      </c>
      <c r="B47" s="140" t="s">
        <v>372</v>
      </c>
      <c r="C47" s="141"/>
      <c r="D47" s="141"/>
      <c r="E47" s="58" t="s">
        <v>443</v>
      </c>
      <c r="F47" s="59"/>
      <c r="G47" s="156"/>
      <c r="H47" s="157">
        <v>22600.67</v>
      </c>
      <c r="I47" s="157">
        <v>0</v>
      </c>
      <c r="J47" s="157">
        <v>3833.28</v>
      </c>
      <c r="K47" s="157">
        <v>18767.39</v>
      </c>
      <c r="L47" s="158"/>
    </row>
    <row r="48" spans="1:12" x14ac:dyDescent="0.2">
      <c r="A48" s="76" t="s">
        <v>444</v>
      </c>
      <c r="B48" s="140" t="s">
        <v>372</v>
      </c>
      <c r="C48" s="141"/>
      <c r="D48" s="141"/>
      <c r="E48" s="141"/>
      <c r="F48" s="58" t="s">
        <v>443</v>
      </c>
      <c r="G48" s="156"/>
      <c r="H48" s="157">
        <v>22600.67</v>
      </c>
      <c r="I48" s="157">
        <v>0</v>
      </c>
      <c r="J48" s="157">
        <v>3833.28</v>
      </c>
      <c r="K48" s="157">
        <v>18767.39</v>
      </c>
      <c r="L48" s="158"/>
    </row>
    <row r="49" spans="1:12" x14ac:dyDescent="0.2">
      <c r="A49" s="78" t="s">
        <v>445</v>
      </c>
      <c r="B49" s="140" t="s">
        <v>372</v>
      </c>
      <c r="C49" s="141"/>
      <c r="D49" s="141"/>
      <c r="E49" s="141"/>
      <c r="F49" s="141"/>
      <c r="G49" s="159" t="s">
        <v>446</v>
      </c>
      <c r="H49" s="160">
        <v>22600.67</v>
      </c>
      <c r="I49" s="160">
        <v>0</v>
      </c>
      <c r="J49" s="160">
        <v>3833.28</v>
      </c>
      <c r="K49" s="160">
        <v>18767.39</v>
      </c>
      <c r="L49" s="161"/>
    </row>
    <row r="50" spans="1:12" x14ac:dyDescent="0.2">
      <c r="A50" s="80" t="s">
        <v>372</v>
      </c>
      <c r="B50" s="140" t="s">
        <v>372</v>
      </c>
      <c r="C50" s="141"/>
      <c r="D50" s="141"/>
      <c r="E50" s="141"/>
      <c r="F50" s="141"/>
      <c r="G50" s="162" t="s">
        <v>372</v>
      </c>
      <c r="H50" s="163"/>
      <c r="I50" s="163"/>
      <c r="J50" s="163"/>
      <c r="K50" s="163"/>
      <c r="L50" s="164"/>
    </row>
    <row r="51" spans="1:12" x14ac:dyDescent="0.2">
      <c r="A51" s="76" t="s">
        <v>447</v>
      </c>
      <c r="B51" s="139" t="s">
        <v>372</v>
      </c>
      <c r="C51" s="58" t="s">
        <v>448</v>
      </c>
      <c r="D51" s="59"/>
      <c r="E51" s="59"/>
      <c r="F51" s="59"/>
      <c r="G51" s="156"/>
      <c r="H51" s="157">
        <v>12821022.289999999</v>
      </c>
      <c r="I51" s="157">
        <v>16840</v>
      </c>
      <c r="J51" s="157">
        <v>165979.81</v>
      </c>
      <c r="K51" s="157">
        <v>12671882.48</v>
      </c>
      <c r="L51" s="158"/>
    </row>
    <row r="52" spans="1:12" x14ac:dyDescent="0.2">
      <c r="A52" s="76" t="s">
        <v>449</v>
      </c>
      <c r="B52" s="140" t="s">
        <v>372</v>
      </c>
      <c r="C52" s="141"/>
      <c r="D52" s="58" t="s">
        <v>450</v>
      </c>
      <c r="E52" s="59"/>
      <c r="F52" s="59"/>
      <c r="G52" s="156"/>
      <c r="H52" s="157">
        <v>3166467.6</v>
      </c>
      <c r="I52" s="157">
        <v>16840</v>
      </c>
      <c r="J52" s="157">
        <v>165979.81</v>
      </c>
      <c r="K52" s="157">
        <v>3017327.79</v>
      </c>
      <c r="L52" s="158"/>
    </row>
    <row r="53" spans="1:12" x14ac:dyDescent="0.2">
      <c r="A53" s="76" t="s">
        <v>451</v>
      </c>
      <c r="B53" s="140" t="s">
        <v>372</v>
      </c>
      <c r="C53" s="141"/>
      <c r="D53" s="141"/>
      <c r="E53" s="58" t="s">
        <v>452</v>
      </c>
      <c r="F53" s="59"/>
      <c r="G53" s="156"/>
      <c r="H53" s="157">
        <v>30660747.609999999</v>
      </c>
      <c r="I53" s="157">
        <v>16840</v>
      </c>
      <c r="J53" s="157">
        <v>0</v>
      </c>
      <c r="K53" s="157">
        <v>30677587.609999999</v>
      </c>
      <c r="L53" s="158"/>
    </row>
    <row r="54" spans="1:12" x14ac:dyDescent="0.2">
      <c r="A54" s="76" t="s">
        <v>453</v>
      </c>
      <c r="B54" s="140" t="s">
        <v>372</v>
      </c>
      <c r="C54" s="141"/>
      <c r="D54" s="141"/>
      <c r="E54" s="141"/>
      <c r="F54" s="58" t="s">
        <v>452</v>
      </c>
      <c r="G54" s="156"/>
      <c r="H54" s="157">
        <v>30660747.609999999</v>
      </c>
      <c r="I54" s="157">
        <v>16840</v>
      </c>
      <c r="J54" s="157">
        <v>0</v>
      </c>
      <c r="K54" s="157">
        <v>30677587.609999999</v>
      </c>
      <c r="L54" s="158"/>
    </row>
    <row r="55" spans="1:12" x14ac:dyDescent="0.2">
      <c r="A55" s="78" t="s">
        <v>454</v>
      </c>
      <c r="B55" s="140" t="s">
        <v>372</v>
      </c>
      <c r="C55" s="141"/>
      <c r="D55" s="141"/>
      <c r="E55" s="141"/>
      <c r="F55" s="141"/>
      <c r="G55" s="159" t="s">
        <v>455</v>
      </c>
      <c r="H55" s="160">
        <v>759111.34</v>
      </c>
      <c r="I55" s="160">
        <v>0</v>
      </c>
      <c r="J55" s="160">
        <v>0</v>
      </c>
      <c r="K55" s="160">
        <v>759111.34</v>
      </c>
      <c r="L55" s="161"/>
    </row>
    <row r="56" spans="1:12" x14ac:dyDescent="0.2">
      <c r="A56" s="78" t="s">
        <v>456</v>
      </c>
      <c r="B56" s="140" t="s">
        <v>372</v>
      </c>
      <c r="C56" s="141"/>
      <c r="D56" s="141"/>
      <c r="E56" s="141"/>
      <c r="F56" s="141"/>
      <c r="G56" s="159" t="s">
        <v>457</v>
      </c>
      <c r="H56" s="160">
        <v>350327.15</v>
      </c>
      <c r="I56" s="160">
        <v>0</v>
      </c>
      <c r="J56" s="160">
        <v>0</v>
      </c>
      <c r="K56" s="160">
        <v>350327.15</v>
      </c>
      <c r="L56" s="161"/>
    </row>
    <row r="57" spans="1:12" x14ac:dyDescent="0.2">
      <c r="A57" s="78" t="s">
        <v>458</v>
      </c>
      <c r="B57" s="140" t="s">
        <v>372</v>
      </c>
      <c r="C57" s="141"/>
      <c r="D57" s="141"/>
      <c r="E57" s="141"/>
      <c r="F57" s="141"/>
      <c r="G57" s="159" t="s">
        <v>459</v>
      </c>
      <c r="H57" s="160">
        <v>1108963.1499999999</v>
      </c>
      <c r="I57" s="160">
        <v>0</v>
      </c>
      <c r="J57" s="160">
        <v>0</v>
      </c>
      <c r="K57" s="160">
        <v>1108963.1499999999</v>
      </c>
      <c r="L57" s="161"/>
    </row>
    <row r="58" spans="1:12" x14ac:dyDescent="0.2">
      <c r="A58" s="78" t="s">
        <v>460</v>
      </c>
      <c r="B58" s="140" t="s">
        <v>372</v>
      </c>
      <c r="C58" s="141"/>
      <c r="D58" s="141"/>
      <c r="E58" s="141"/>
      <c r="F58" s="141"/>
      <c r="G58" s="159" t="s">
        <v>461</v>
      </c>
      <c r="H58" s="160">
        <v>890545.32</v>
      </c>
      <c r="I58" s="160">
        <v>0</v>
      </c>
      <c r="J58" s="160">
        <v>0</v>
      </c>
      <c r="K58" s="160">
        <v>890545.32</v>
      </c>
      <c r="L58" s="161"/>
    </row>
    <row r="59" spans="1:12" x14ac:dyDescent="0.2">
      <c r="A59" s="78" t="s">
        <v>462</v>
      </c>
      <c r="B59" s="140" t="s">
        <v>372</v>
      </c>
      <c r="C59" s="141"/>
      <c r="D59" s="141"/>
      <c r="E59" s="141"/>
      <c r="F59" s="141"/>
      <c r="G59" s="159" t="s">
        <v>463</v>
      </c>
      <c r="H59" s="160">
        <v>1331242.4099999999</v>
      </c>
      <c r="I59" s="160">
        <v>2155</v>
      </c>
      <c r="J59" s="160">
        <v>0</v>
      </c>
      <c r="K59" s="160">
        <v>1333397.4099999999</v>
      </c>
      <c r="L59" s="161"/>
    </row>
    <row r="60" spans="1:12" x14ac:dyDescent="0.2">
      <c r="A60" s="78" t="s">
        <v>464</v>
      </c>
      <c r="B60" s="140" t="s">
        <v>372</v>
      </c>
      <c r="C60" s="141"/>
      <c r="D60" s="141"/>
      <c r="E60" s="141"/>
      <c r="F60" s="141"/>
      <c r="G60" s="159" t="s">
        <v>465</v>
      </c>
      <c r="H60" s="160">
        <v>601566.87</v>
      </c>
      <c r="I60" s="160">
        <v>0</v>
      </c>
      <c r="J60" s="160">
        <v>0</v>
      </c>
      <c r="K60" s="160">
        <v>601566.87</v>
      </c>
      <c r="L60" s="161"/>
    </row>
    <row r="61" spans="1:12" x14ac:dyDescent="0.2">
      <c r="A61" s="78" t="s">
        <v>466</v>
      </c>
      <c r="B61" s="140" t="s">
        <v>372</v>
      </c>
      <c r="C61" s="141"/>
      <c r="D61" s="141"/>
      <c r="E61" s="141"/>
      <c r="F61" s="141"/>
      <c r="G61" s="159" t="s">
        <v>467</v>
      </c>
      <c r="H61" s="160">
        <v>1872231.87</v>
      </c>
      <c r="I61" s="160">
        <v>14685</v>
      </c>
      <c r="J61" s="160">
        <v>0</v>
      </c>
      <c r="K61" s="160">
        <v>1886916.87</v>
      </c>
      <c r="L61" s="161"/>
    </row>
    <row r="62" spans="1:12" x14ac:dyDescent="0.2">
      <c r="A62" s="78" t="s">
        <v>468</v>
      </c>
      <c r="B62" s="140" t="s">
        <v>372</v>
      </c>
      <c r="C62" s="141"/>
      <c r="D62" s="141"/>
      <c r="E62" s="141"/>
      <c r="F62" s="141"/>
      <c r="G62" s="159" t="s">
        <v>469</v>
      </c>
      <c r="H62" s="160">
        <v>76973.740000000005</v>
      </c>
      <c r="I62" s="160">
        <v>0</v>
      </c>
      <c r="J62" s="160">
        <v>0</v>
      </c>
      <c r="K62" s="160">
        <v>76973.740000000005</v>
      </c>
      <c r="L62" s="161"/>
    </row>
    <row r="63" spans="1:12" x14ac:dyDescent="0.2">
      <c r="A63" s="78" t="s">
        <v>470</v>
      </c>
      <c r="B63" s="140" t="s">
        <v>372</v>
      </c>
      <c r="C63" s="141"/>
      <c r="D63" s="141"/>
      <c r="E63" s="141"/>
      <c r="F63" s="141"/>
      <c r="G63" s="159" t="s">
        <v>471</v>
      </c>
      <c r="H63" s="160">
        <v>48104.38</v>
      </c>
      <c r="I63" s="160">
        <v>0</v>
      </c>
      <c r="J63" s="160">
        <v>0</v>
      </c>
      <c r="K63" s="160">
        <v>48104.38</v>
      </c>
      <c r="L63" s="161"/>
    </row>
    <row r="64" spans="1:12" x14ac:dyDescent="0.2">
      <c r="A64" s="78" t="s">
        <v>472</v>
      </c>
      <c r="B64" s="140" t="s">
        <v>372</v>
      </c>
      <c r="C64" s="141"/>
      <c r="D64" s="141"/>
      <c r="E64" s="141"/>
      <c r="F64" s="141"/>
      <c r="G64" s="159" t="s">
        <v>473</v>
      </c>
      <c r="H64" s="160">
        <v>555431.16</v>
      </c>
      <c r="I64" s="160">
        <v>0</v>
      </c>
      <c r="J64" s="160">
        <v>0</v>
      </c>
      <c r="K64" s="160">
        <v>555431.16</v>
      </c>
      <c r="L64" s="161"/>
    </row>
    <row r="65" spans="1:12" x14ac:dyDescent="0.2">
      <c r="A65" s="78" t="s">
        <v>474</v>
      </c>
      <c r="B65" s="140" t="s">
        <v>372</v>
      </c>
      <c r="C65" s="141"/>
      <c r="D65" s="141"/>
      <c r="E65" s="141"/>
      <c r="F65" s="141"/>
      <c r="G65" s="159" t="s">
        <v>475</v>
      </c>
      <c r="H65" s="160">
        <v>120178.97</v>
      </c>
      <c r="I65" s="160">
        <v>0</v>
      </c>
      <c r="J65" s="160">
        <v>0</v>
      </c>
      <c r="K65" s="160">
        <v>120178.97</v>
      </c>
      <c r="L65" s="161"/>
    </row>
    <row r="66" spans="1:12" x14ac:dyDescent="0.2">
      <c r="A66" s="78" t="s">
        <v>476</v>
      </c>
      <c r="B66" s="140" t="s">
        <v>372</v>
      </c>
      <c r="C66" s="141"/>
      <c r="D66" s="141"/>
      <c r="E66" s="141"/>
      <c r="F66" s="141"/>
      <c r="G66" s="159" t="s">
        <v>477</v>
      </c>
      <c r="H66" s="160">
        <v>31828.44</v>
      </c>
      <c r="I66" s="160">
        <v>0</v>
      </c>
      <c r="J66" s="160">
        <v>0</v>
      </c>
      <c r="K66" s="160">
        <v>31828.44</v>
      </c>
      <c r="L66" s="161"/>
    </row>
    <row r="67" spans="1:12" x14ac:dyDescent="0.2">
      <c r="A67" s="78" t="s">
        <v>478</v>
      </c>
      <c r="B67" s="140" t="s">
        <v>372</v>
      </c>
      <c r="C67" s="141"/>
      <c r="D67" s="141"/>
      <c r="E67" s="141"/>
      <c r="F67" s="141"/>
      <c r="G67" s="159" t="s">
        <v>479</v>
      </c>
      <c r="H67" s="160">
        <v>525406.35</v>
      </c>
      <c r="I67" s="160">
        <v>0</v>
      </c>
      <c r="J67" s="160">
        <v>0</v>
      </c>
      <c r="K67" s="160">
        <v>525406.35</v>
      </c>
      <c r="L67" s="161"/>
    </row>
    <row r="68" spans="1:12" x14ac:dyDescent="0.2">
      <c r="A68" s="78" t="s">
        <v>480</v>
      </c>
      <c r="B68" s="140" t="s">
        <v>372</v>
      </c>
      <c r="C68" s="141"/>
      <c r="D68" s="141"/>
      <c r="E68" s="141"/>
      <c r="F68" s="141"/>
      <c r="G68" s="159" t="s">
        <v>481</v>
      </c>
      <c r="H68" s="160">
        <v>9021.5</v>
      </c>
      <c r="I68" s="160">
        <v>0</v>
      </c>
      <c r="J68" s="160">
        <v>0</v>
      </c>
      <c r="K68" s="160">
        <v>9021.5</v>
      </c>
      <c r="L68" s="161"/>
    </row>
    <row r="69" spans="1:12" x14ac:dyDescent="0.2">
      <c r="A69" s="78" t="s">
        <v>482</v>
      </c>
      <c r="B69" s="140" t="s">
        <v>372</v>
      </c>
      <c r="C69" s="141"/>
      <c r="D69" s="141"/>
      <c r="E69" s="141"/>
      <c r="F69" s="141"/>
      <c r="G69" s="159" t="s">
        <v>483</v>
      </c>
      <c r="H69" s="160">
        <v>2345610.4500000002</v>
      </c>
      <c r="I69" s="160">
        <v>0</v>
      </c>
      <c r="J69" s="160">
        <v>0</v>
      </c>
      <c r="K69" s="160">
        <v>2345610.4500000002</v>
      </c>
      <c r="L69" s="161"/>
    </row>
    <row r="70" spans="1:12" x14ac:dyDescent="0.2">
      <c r="A70" s="78" t="s">
        <v>484</v>
      </c>
      <c r="B70" s="140" t="s">
        <v>372</v>
      </c>
      <c r="C70" s="141"/>
      <c r="D70" s="141"/>
      <c r="E70" s="141"/>
      <c r="F70" s="141"/>
      <c r="G70" s="159" t="s">
        <v>485</v>
      </c>
      <c r="H70" s="160">
        <v>5213215.55</v>
      </c>
      <c r="I70" s="160">
        <v>0</v>
      </c>
      <c r="J70" s="160">
        <v>0</v>
      </c>
      <c r="K70" s="160">
        <v>5213215.55</v>
      </c>
      <c r="L70" s="161"/>
    </row>
    <row r="71" spans="1:12" x14ac:dyDescent="0.2">
      <c r="A71" s="78" t="s">
        <v>486</v>
      </c>
      <c r="B71" s="140" t="s">
        <v>372</v>
      </c>
      <c r="C71" s="141"/>
      <c r="D71" s="141"/>
      <c r="E71" s="141"/>
      <c r="F71" s="141"/>
      <c r="G71" s="159" t="s">
        <v>487</v>
      </c>
      <c r="H71" s="160">
        <v>1212299.67</v>
      </c>
      <c r="I71" s="160">
        <v>0</v>
      </c>
      <c r="J71" s="160">
        <v>0</v>
      </c>
      <c r="K71" s="160">
        <v>1212299.67</v>
      </c>
      <c r="L71" s="161"/>
    </row>
    <row r="72" spans="1:12" x14ac:dyDescent="0.2">
      <c r="A72" s="78" t="s">
        <v>488</v>
      </c>
      <c r="B72" s="140" t="s">
        <v>372</v>
      </c>
      <c r="C72" s="141"/>
      <c r="D72" s="141"/>
      <c r="E72" s="141"/>
      <c r="F72" s="141"/>
      <c r="G72" s="159" t="s">
        <v>489</v>
      </c>
      <c r="H72" s="160">
        <v>5293717.33</v>
      </c>
      <c r="I72" s="160">
        <v>0</v>
      </c>
      <c r="J72" s="160">
        <v>0</v>
      </c>
      <c r="K72" s="160">
        <v>5293717.33</v>
      </c>
      <c r="L72" s="161"/>
    </row>
    <row r="73" spans="1:12" x14ac:dyDescent="0.2">
      <c r="A73" s="78" t="s">
        <v>490</v>
      </c>
      <c r="B73" s="140" t="s">
        <v>372</v>
      </c>
      <c r="C73" s="141"/>
      <c r="D73" s="141"/>
      <c r="E73" s="141"/>
      <c r="F73" s="141"/>
      <c r="G73" s="159" t="s">
        <v>491</v>
      </c>
      <c r="H73" s="160">
        <v>263138.71999999997</v>
      </c>
      <c r="I73" s="160">
        <v>0</v>
      </c>
      <c r="J73" s="160">
        <v>0</v>
      </c>
      <c r="K73" s="160">
        <v>263138.71999999997</v>
      </c>
      <c r="L73" s="161"/>
    </row>
    <row r="74" spans="1:12" x14ac:dyDescent="0.2">
      <c r="A74" s="78" t="s">
        <v>492</v>
      </c>
      <c r="B74" s="140" t="s">
        <v>372</v>
      </c>
      <c r="C74" s="141"/>
      <c r="D74" s="141"/>
      <c r="E74" s="141"/>
      <c r="F74" s="141"/>
      <c r="G74" s="159" t="s">
        <v>493</v>
      </c>
      <c r="H74" s="160">
        <v>2769863.61</v>
      </c>
      <c r="I74" s="160">
        <v>0</v>
      </c>
      <c r="J74" s="160">
        <v>0</v>
      </c>
      <c r="K74" s="160">
        <v>2769863.61</v>
      </c>
      <c r="L74" s="161"/>
    </row>
    <row r="75" spans="1:12" x14ac:dyDescent="0.2">
      <c r="A75" s="78" t="s">
        <v>496</v>
      </c>
      <c r="B75" s="140" t="s">
        <v>372</v>
      </c>
      <c r="C75" s="141"/>
      <c r="D75" s="141"/>
      <c r="E75" s="141"/>
      <c r="F75" s="141"/>
      <c r="G75" s="159" t="s">
        <v>497</v>
      </c>
      <c r="H75" s="160">
        <v>3832172.58</v>
      </c>
      <c r="I75" s="160">
        <v>0</v>
      </c>
      <c r="J75" s="160">
        <v>0</v>
      </c>
      <c r="K75" s="160">
        <v>3832172.58</v>
      </c>
      <c r="L75" s="161"/>
    </row>
    <row r="76" spans="1:12" x14ac:dyDescent="0.2">
      <c r="A76" s="78" t="s">
        <v>498</v>
      </c>
      <c r="B76" s="140" t="s">
        <v>372</v>
      </c>
      <c r="C76" s="141"/>
      <c r="D76" s="141"/>
      <c r="E76" s="141"/>
      <c r="F76" s="141"/>
      <c r="G76" s="159" t="s">
        <v>499</v>
      </c>
      <c r="H76" s="160">
        <v>174389.91</v>
      </c>
      <c r="I76" s="160">
        <v>0</v>
      </c>
      <c r="J76" s="160">
        <v>0</v>
      </c>
      <c r="K76" s="160">
        <v>174389.91</v>
      </c>
      <c r="L76" s="161"/>
    </row>
    <row r="77" spans="1:12" x14ac:dyDescent="0.2">
      <c r="A77" s="78" t="s">
        <v>500</v>
      </c>
      <c r="B77" s="140" t="s">
        <v>372</v>
      </c>
      <c r="C77" s="141"/>
      <c r="D77" s="141"/>
      <c r="E77" s="141"/>
      <c r="F77" s="141"/>
      <c r="G77" s="159" t="s">
        <v>501</v>
      </c>
      <c r="H77" s="160">
        <v>482685.7</v>
      </c>
      <c r="I77" s="160">
        <v>0</v>
      </c>
      <c r="J77" s="160">
        <v>0</v>
      </c>
      <c r="K77" s="160">
        <v>482685.7</v>
      </c>
      <c r="L77" s="161"/>
    </row>
    <row r="78" spans="1:12" x14ac:dyDescent="0.2">
      <c r="A78" s="78" t="s">
        <v>502</v>
      </c>
      <c r="B78" s="140" t="s">
        <v>372</v>
      </c>
      <c r="C78" s="141"/>
      <c r="D78" s="141"/>
      <c r="E78" s="141"/>
      <c r="F78" s="141"/>
      <c r="G78" s="159" t="s">
        <v>503</v>
      </c>
      <c r="H78" s="160">
        <v>69645.5</v>
      </c>
      <c r="I78" s="160">
        <v>0</v>
      </c>
      <c r="J78" s="160">
        <v>0</v>
      </c>
      <c r="K78" s="160">
        <v>69645.5</v>
      </c>
      <c r="L78" s="161"/>
    </row>
    <row r="79" spans="1:12" x14ac:dyDescent="0.2">
      <c r="A79" s="78" t="s">
        <v>504</v>
      </c>
      <c r="B79" s="140" t="s">
        <v>372</v>
      </c>
      <c r="C79" s="141"/>
      <c r="D79" s="141"/>
      <c r="E79" s="141"/>
      <c r="F79" s="141"/>
      <c r="G79" s="159" t="s">
        <v>505</v>
      </c>
      <c r="H79" s="160">
        <v>363075.94</v>
      </c>
      <c r="I79" s="160">
        <v>0</v>
      </c>
      <c r="J79" s="160">
        <v>0</v>
      </c>
      <c r="K79" s="160">
        <v>363075.94</v>
      </c>
      <c r="L79" s="161"/>
    </row>
    <row r="80" spans="1:12" x14ac:dyDescent="0.2">
      <c r="A80" s="78" t="s">
        <v>506</v>
      </c>
      <c r="B80" s="140" t="s">
        <v>372</v>
      </c>
      <c r="C80" s="141"/>
      <c r="D80" s="141"/>
      <c r="E80" s="141"/>
      <c r="F80" s="141"/>
      <c r="G80" s="159" t="s">
        <v>507</v>
      </c>
      <c r="H80" s="160">
        <v>360000</v>
      </c>
      <c r="I80" s="160">
        <v>0</v>
      </c>
      <c r="J80" s="160">
        <v>0</v>
      </c>
      <c r="K80" s="160">
        <v>360000</v>
      </c>
      <c r="L80" s="161"/>
    </row>
    <row r="81" spans="1:12" x14ac:dyDescent="0.2">
      <c r="A81" s="80" t="s">
        <v>372</v>
      </c>
      <c r="B81" s="140" t="s">
        <v>372</v>
      </c>
      <c r="C81" s="141"/>
      <c r="D81" s="141"/>
      <c r="E81" s="141"/>
      <c r="F81" s="141"/>
      <c r="G81" s="162" t="s">
        <v>372</v>
      </c>
      <c r="H81" s="163"/>
      <c r="I81" s="163"/>
      <c r="J81" s="163"/>
      <c r="K81" s="163"/>
      <c r="L81" s="164"/>
    </row>
    <row r="82" spans="1:12" x14ac:dyDescent="0.2">
      <c r="A82" s="76" t="s">
        <v>508</v>
      </c>
      <c r="B82" s="140" t="s">
        <v>372</v>
      </c>
      <c r="C82" s="141"/>
      <c r="D82" s="141"/>
      <c r="E82" s="58" t="s">
        <v>509</v>
      </c>
      <c r="F82" s="59"/>
      <c r="G82" s="156"/>
      <c r="H82" s="157">
        <v>-27593588.100000001</v>
      </c>
      <c r="I82" s="157">
        <v>0</v>
      </c>
      <c r="J82" s="157">
        <v>165626.28</v>
      </c>
      <c r="K82" s="157">
        <v>-27759214.379999999</v>
      </c>
      <c r="L82" s="158"/>
    </row>
    <row r="83" spans="1:12" x14ac:dyDescent="0.2">
      <c r="A83" s="76" t="s">
        <v>510</v>
      </c>
      <c r="B83" s="140" t="s">
        <v>372</v>
      </c>
      <c r="C83" s="141"/>
      <c r="D83" s="141"/>
      <c r="E83" s="141"/>
      <c r="F83" s="58" t="s">
        <v>509</v>
      </c>
      <c r="G83" s="156"/>
      <c r="H83" s="157">
        <v>-27593588.100000001</v>
      </c>
      <c r="I83" s="157">
        <v>0</v>
      </c>
      <c r="J83" s="157">
        <v>165626.28</v>
      </c>
      <c r="K83" s="157">
        <v>-27759214.379999999</v>
      </c>
      <c r="L83" s="158"/>
    </row>
    <row r="84" spans="1:12" x14ac:dyDescent="0.2">
      <c r="A84" s="78" t="s">
        <v>511</v>
      </c>
      <c r="B84" s="140" t="s">
        <v>372</v>
      </c>
      <c r="C84" s="141"/>
      <c r="D84" s="141"/>
      <c r="E84" s="141"/>
      <c r="F84" s="141"/>
      <c r="G84" s="159" t="s">
        <v>512</v>
      </c>
      <c r="H84" s="160">
        <v>-1108963.1499999999</v>
      </c>
      <c r="I84" s="160">
        <v>0</v>
      </c>
      <c r="J84" s="160">
        <v>0</v>
      </c>
      <c r="K84" s="160">
        <v>-1108963.1499999999</v>
      </c>
      <c r="L84" s="161"/>
    </row>
    <row r="85" spans="1:12" x14ac:dyDescent="0.2">
      <c r="A85" s="78" t="s">
        <v>513</v>
      </c>
      <c r="B85" s="140" t="s">
        <v>372</v>
      </c>
      <c r="C85" s="141"/>
      <c r="D85" s="141"/>
      <c r="E85" s="141"/>
      <c r="F85" s="141"/>
      <c r="G85" s="159" t="s">
        <v>514</v>
      </c>
      <c r="H85" s="160">
        <v>-1015971.56</v>
      </c>
      <c r="I85" s="160">
        <v>0</v>
      </c>
      <c r="J85" s="160">
        <v>14649.95</v>
      </c>
      <c r="K85" s="160">
        <v>-1030621.51</v>
      </c>
      <c r="L85" s="161"/>
    </row>
    <row r="86" spans="1:12" x14ac:dyDescent="0.2">
      <c r="A86" s="78" t="s">
        <v>515</v>
      </c>
      <c r="B86" s="140" t="s">
        <v>372</v>
      </c>
      <c r="C86" s="141"/>
      <c r="D86" s="141"/>
      <c r="E86" s="141"/>
      <c r="F86" s="141"/>
      <c r="G86" s="159" t="s">
        <v>516</v>
      </c>
      <c r="H86" s="160">
        <v>-781250.58</v>
      </c>
      <c r="I86" s="160">
        <v>0</v>
      </c>
      <c r="J86" s="160">
        <v>2404.81</v>
      </c>
      <c r="K86" s="160">
        <v>-783655.39</v>
      </c>
      <c r="L86" s="161"/>
    </row>
    <row r="87" spans="1:12" x14ac:dyDescent="0.2">
      <c r="A87" s="78" t="s">
        <v>517</v>
      </c>
      <c r="B87" s="140" t="s">
        <v>372</v>
      </c>
      <c r="C87" s="141"/>
      <c r="D87" s="141"/>
      <c r="E87" s="141"/>
      <c r="F87" s="141"/>
      <c r="G87" s="159" t="s">
        <v>518</v>
      </c>
      <c r="H87" s="160">
        <v>-758446.02</v>
      </c>
      <c r="I87" s="160">
        <v>0</v>
      </c>
      <c r="J87" s="160">
        <v>60.13</v>
      </c>
      <c r="K87" s="160">
        <v>-758506.15</v>
      </c>
      <c r="L87" s="161"/>
    </row>
    <row r="88" spans="1:12" x14ac:dyDescent="0.2">
      <c r="A88" s="78" t="s">
        <v>519</v>
      </c>
      <c r="B88" s="140" t="s">
        <v>372</v>
      </c>
      <c r="C88" s="141"/>
      <c r="D88" s="141"/>
      <c r="E88" s="141"/>
      <c r="F88" s="141"/>
      <c r="G88" s="159" t="s">
        <v>520</v>
      </c>
      <c r="H88" s="160">
        <v>-1867251.87</v>
      </c>
      <c r="I88" s="160">
        <v>0</v>
      </c>
      <c r="J88" s="160">
        <v>321.86</v>
      </c>
      <c r="K88" s="160">
        <v>-1867573.73</v>
      </c>
      <c r="L88" s="161"/>
    </row>
    <row r="89" spans="1:12" x14ac:dyDescent="0.2">
      <c r="A89" s="78" t="s">
        <v>521</v>
      </c>
      <c r="B89" s="140" t="s">
        <v>372</v>
      </c>
      <c r="C89" s="141"/>
      <c r="D89" s="141"/>
      <c r="E89" s="141"/>
      <c r="F89" s="141"/>
      <c r="G89" s="159" t="s">
        <v>522</v>
      </c>
      <c r="H89" s="160">
        <v>-55468.71</v>
      </c>
      <c r="I89" s="160">
        <v>0</v>
      </c>
      <c r="J89" s="160">
        <v>645.26</v>
      </c>
      <c r="K89" s="160">
        <v>-56113.97</v>
      </c>
      <c r="L89" s="161"/>
    </row>
    <row r="90" spans="1:12" x14ac:dyDescent="0.2">
      <c r="A90" s="78" t="s">
        <v>523</v>
      </c>
      <c r="B90" s="140" t="s">
        <v>372</v>
      </c>
      <c r="C90" s="141"/>
      <c r="D90" s="141"/>
      <c r="E90" s="141"/>
      <c r="F90" s="141"/>
      <c r="G90" s="159" t="s">
        <v>524</v>
      </c>
      <c r="H90" s="160">
        <v>-350169.39</v>
      </c>
      <c r="I90" s="160">
        <v>0</v>
      </c>
      <c r="J90" s="160">
        <v>50.95</v>
      </c>
      <c r="K90" s="160">
        <v>-350220.34</v>
      </c>
      <c r="L90" s="161"/>
    </row>
    <row r="91" spans="1:12" x14ac:dyDescent="0.2">
      <c r="A91" s="78" t="s">
        <v>525</v>
      </c>
      <c r="B91" s="140" t="s">
        <v>372</v>
      </c>
      <c r="C91" s="141"/>
      <c r="D91" s="141"/>
      <c r="E91" s="141"/>
      <c r="F91" s="141"/>
      <c r="G91" s="159" t="s">
        <v>526</v>
      </c>
      <c r="H91" s="160">
        <v>-48104.38</v>
      </c>
      <c r="I91" s="160">
        <v>0</v>
      </c>
      <c r="J91" s="160">
        <v>0</v>
      </c>
      <c r="K91" s="160">
        <v>-48104.38</v>
      </c>
      <c r="L91" s="161"/>
    </row>
    <row r="92" spans="1:12" x14ac:dyDescent="0.2">
      <c r="A92" s="78" t="s">
        <v>527</v>
      </c>
      <c r="B92" s="140" t="s">
        <v>372</v>
      </c>
      <c r="C92" s="141"/>
      <c r="D92" s="141"/>
      <c r="E92" s="141"/>
      <c r="F92" s="141"/>
      <c r="G92" s="159" t="s">
        <v>528</v>
      </c>
      <c r="H92" s="160">
        <v>-601566.87</v>
      </c>
      <c r="I92" s="160">
        <v>0</v>
      </c>
      <c r="J92" s="160">
        <v>0</v>
      </c>
      <c r="K92" s="160">
        <v>-601566.87</v>
      </c>
      <c r="L92" s="161"/>
    </row>
    <row r="93" spans="1:12" x14ac:dyDescent="0.2">
      <c r="A93" s="78" t="s">
        <v>529</v>
      </c>
      <c r="B93" s="140" t="s">
        <v>372</v>
      </c>
      <c r="C93" s="141"/>
      <c r="D93" s="141"/>
      <c r="E93" s="141"/>
      <c r="F93" s="141"/>
      <c r="G93" s="159" t="s">
        <v>530</v>
      </c>
      <c r="H93" s="160">
        <v>-535772.56999999995</v>
      </c>
      <c r="I93" s="160">
        <v>0</v>
      </c>
      <c r="J93" s="160">
        <v>466.65</v>
      </c>
      <c r="K93" s="160">
        <v>-536239.22</v>
      </c>
      <c r="L93" s="161"/>
    </row>
    <row r="94" spans="1:12" x14ac:dyDescent="0.2">
      <c r="A94" s="78" t="s">
        <v>531</v>
      </c>
      <c r="B94" s="140" t="s">
        <v>372</v>
      </c>
      <c r="C94" s="141"/>
      <c r="D94" s="141"/>
      <c r="E94" s="141"/>
      <c r="F94" s="141"/>
      <c r="G94" s="159" t="s">
        <v>532</v>
      </c>
      <c r="H94" s="160">
        <v>-120178.97</v>
      </c>
      <c r="I94" s="160">
        <v>0</v>
      </c>
      <c r="J94" s="160">
        <v>0</v>
      </c>
      <c r="K94" s="160">
        <v>-120178.97</v>
      </c>
      <c r="L94" s="161"/>
    </row>
    <row r="95" spans="1:12" x14ac:dyDescent="0.2">
      <c r="A95" s="78" t="s">
        <v>533</v>
      </c>
      <c r="B95" s="140" t="s">
        <v>372</v>
      </c>
      <c r="C95" s="141"/>
      <c r="D95" s="141"/>
      <c r="E95" s="141"/>
      <c r="F95" s="141"/>
      <c r="G95" s="159" t="s">
        <v>534</v>
      </c>
      <c r="H95" s="160">
        <v>-31828.44</v>
      </c>
      <c r="I95" s="160">
        <v>0</v>
      </c>
      <c r="J95" s="160">
        <v>0</v>
      </c>
      <c r="K95" s="160">
        <v>-31828.44</v>
      </c>
      <c r="L95" s="161"/>
    </row>
    <row r="96" spans="1:12" x14ac:dyDescent="0.2">
      <c r="A96" s="78" t="s">
        <v>535</v>
      </c>
      <c r="B96" s="140" t="s">
        <v>372</v>
      </c>
      <c r="C96" s="141"/>
      <c r="D96" s="141"/>
      <c r="E96" s="141"/>
      <c r="F96" s="141"/>
      <c r="G96" s="159" t="s">
        <v>536</v>
      </c>
      <c r="H96" s="160">
        <v>-525406.35</v>
      </c>
      <c r="I96" s="160">
        <v>0</v>
      </c>
      <c r="J96" s="160">
        <v>0</v>
      </c>
      <c r="K96" s="160">
        <v>-525406.35</v>
      </c>
      <c r="L96" s="161"/>
    </row>
    <row r="97" spans="1:12" x14ac:dyDescent="0.2">
      <c r="A97" s="78" t="s">
        <v>537</v>
      </c>
      <c r="B97" s="140" t="s">
        <v>372</v>
      </c>
      <c r="C97" s="141"/>
      <c r="D97" s="141"/>
      <c r="E97" s="141"/>
      <c r="F97" s="141"/>
      <c r="G97" s="159" t="s">
        <v>538</v>
      </c>
      <c r="H97" s="160">
        <v>-9021.5</v>
      </c>
      <c r="I97" s="160">
        <v>0</v>
      </c>
      <c r="J97" s="160">
        <v>0</v>
      </c>
      <c r="K97" s="160">
        <v>-9021.5</v>
      </c>
      <c r="L97" s="161"/>
    </row>
    <row r="98" spans="1:12" x14ac:dyDescent="0.2">
      <c r="A98" s="78" t="s">
        <v>539</v>
      </c>
      <c r="B98" s="140" t="s">
        <v>372</v>
      </c>
      <c r="C98" s="141"/>
      <c r="D98" s="141"/>
      <c r="E98" s="141"/>
      <c r="F98" s="141"/>
      <c r="G98" s="159" t="s">
        <v>540</v>
      </c>
      <c r="H98" s="160">
        <v>-2317987.4900000002</v>
      </c>
      <c r="I98" s="160">
        <v>0</v>
      </c>
      <c r="J98" s="160">
        <v>2541.84</v>
      </c>
      <c r="K98" s="160">
        <v>-2320529.33</v>
      </c>
      <c r="L98" s="161"/>
    </row>
    <row r="99" spans="1:12" x14ac:dyDescent="0.2">
      <c r="A99" s="78" t="s">
        <v>541</v>
      </c>
      <c r="B99" s="140" t="s">
        <v>372</v>
      </c>
      <c r="C99" s="141"/>
      <c r="D99" s="141"/>
      <c r="E99" s="141"/>
      <c r="F99" s="141"/>
      <c r="G99" s="159" t="s">
        <v>542</v>
      </c>
      <c r="H99" s="160">
        <v>-5058533.2699999996</v>
      </c>
      <c r="I99" s="160">
        <v>0</v>
      </c>
      <c r="J99" s="160">
        <v>16363.91</v>
      </c>
      <c r="K99" s="160">
        <v>-5074897.18</v>
      </c>
      <c r="L99" s="161"/>
    </row>
    <row r="100" spans="1:12" x14ac:dyDescent="0.2">
      <c r="A100" s="78" t="s">
        <v>543</v>
      </c>
      <c r="B100" s="140" t="s">
        <v>372</v>
      </c>
      <c r="C100" s="141"/>
      <c r="D100" s="141"/>
      <c r="E100" s="141"/>
      <c r="F100" s="141"/>
      <c r="G100" s="159" t="s">
        <v>544</v>
      </c>
      <c r="H100" s="160">
        <v>-1183075.23</v>
      </c>
      <c r="I100" s="160">
        <v>0</v>
      </c>
      <c r="J100" s="160">
        <v>1406.38</v>
      </c>
      <c r="K100" s="160">
        <v>-1184481.6100000001</v>
      </c>
      <c r="L100" s="161"/>
    </row>
    <row r="101" spans="1:12" x14ac:dyDescent="0.2">
      <c r="A101" s="78" t="s">
        <v>545</v>
      </c>
      <c r="B101" s="140" t="s">
        <v>372</v>
      </c>
      <c r="C101" s="141"/>
      <c r="D101" s="141"/>
      <c r="E101" s="141"/>
      <c r="F101" s="141"/>
      <c r="G101" s="159" t="s">
        <v>546</v>
      </c>
      <c r="H101" s="160">
        <v>-5287630.49</v>
      </c>
      <c r="I101" s="160">
        <v>0</v>
      </c>
      <c r="J101" s="160">
        <v>522.66999999999996</v>
      </c>
      <c r="K101" s="160">
        <v>-5288153.16</v>
      </c>
      <c r="L101" s="161"/>
    </row>
    <row r="102" spans="1:12" x14ac:dyDescent="0.2">
      <c r="A102" s="78" t="s">
        <v>547</v>
      </c>
      <c r="B102" s="140" t="s">
        <v>372</v>
      </c>
      <c r="C102" s="141"/>
      <c r="D102" s="141"/>
      <c r="E102" s="141"/>
      <c r="F102" s="141"/>
      <c r="G102" s="159" t="s">
        <v>548</v>
      </c>
      <c r="H102" s="160">
        <v>-225317.72</v>
      </c>
      <c r="I102" s="160">
        <v>0</v>
      </c>
      <c r="J102" s="160">
        <v>4469.74</v>
      </c>
      <c r="K102" s="160">
        <v>-229787.46</v>
      </c>
      <c r="L102" s="161"/>
    </row>
    <row r="103" spans="1:12" x14ac:dyDescent="0.2">
      <c r="A103" s="78" t="s">
        <v>549</v>
      </c>
      <c r="B103" s="140" t="s">
        <v>372</v>
      </c>
      <c r="C103" s="141"/>
      <c r="D103" s="141"/>
      <c r="E103" s="141"/>
      <c r="F103" s="141"/>
      <c r="G103" s="159" t="s">
        <v>550</v>
      </c>
      <c r="H103" s="160">
        <v>-1613388.38</v>
      </c>
      <c r="I103" s="160">
        <v>0</v>
      </c>
      <c r="J103" s="160">
        <v>117624.34</v>
      </c>
      <c r="K103" s="160">
        <v>-1731012.72</v>
      </c>
      <c r="L103" s="161"/>
    </row>
    <row r="104" spans="1:12" x14ac:dyDescent="0.2">
      <c r="A104" s="78" t="s">
        <v>551</v>
      </c>
      <c r="B104" s="140" t="s">
        <v>372</v>
      </c>
      <c r="C104" s="141"/>
      <c r="D104" s="141"/>
      <c r="E104" s="141"/>
      <c r="F104" s="141"/>
      <c r="G104" s="159" t="s">
        <v>552</v>
      </c>
      <c r="H104" s="160">
        <v>-3832172.58</v>
      </c>
      <c r="I104" s="160">
        <v>0</v>
      </c>
      <c r="J104" s="160">
        <v>0</v>
      </c>
      <c r="K104" s="160">
        <v>-3832172.58</v>
      </c>
      <c r="L104" s="161"/>
    </row>
    <row r="105" spans="1:12" x14ac:dyDescent="0.2">
      <c r="A105" s="78" t="s">
        <v>553</v>
      </c>
      <c r="B105" s="140" t="s">
        <v>372</v>
      </c>
      <c r="C105" s="141"/>
      <c r="D105" s="141"/>
      <c r="E105" s="141"/>
      <c r="F105" s="141"/>
      <c r="G105" s="159" t="s">
        <v>554</v>
      </c>
      <c r="H105" s="160">
        <v>-174389.91</v>
      </c>
      <c r="I105" s="160">
        <v>0</v>
      </c>
      <c r="J105" s="160">
        <v>0</v>
      </c>
      <c r="K105" s="160">
        <v>-174389.91</v>
      </c>
      <c r="L105" s="161"/>
    </row>
    <row r="106" spans="1:12" x14ac:dyDescent="0.2">
      <c r="A106" s="78" t="s">
        <v>555</v>
      </c>
      <c r="B106" s="140" t="s">
        <v>372</v>
      </c>
      <c r="C106" s="141"/>
      <c r="D106" s="141"/>
      <c r="E106" s="141"/>
      <c r="F106" s="141"/>
      <c r="G106" s="159" t="s">
        <v>556</v>
      </c>
      <c r="H106" s="160">
        <v>-68686.31</v>
      </c>
      <c r="I106" s="160">
        <v>0</v>
      </c>
      <c r="J106" s="160">
        <v>2982.18</v>
      </c>
      <c r="K106" s="160">
        <v>-71668.490000000005</v>
      </c>
      <c r="L106" s="161"/>
    </row>
    <row r="107" spans="1:12" x14ac:dyDescent="0.2">
      <c r="A107" s="78" t="s">
        <v>557</v>
      </c>
      <c r="B107" s="140" t="s">
        <v>372</v>
      </c>
      <c r="C107" s="141"/>
      <c r="D107" s="141"/>
      <c r="E107" s="141"/>
      <c r="F107" s="141"/>
      <c r="G107" s="159" t="s">
        <v>558</v>
      </c>
      <c r="H107" s="160">
        <v>-23006.36</v>
      </c>
      <c r="I107" s="160">
        <v>0</v>
      </c>
      <c r="J107" s="160">
        <v>1115.6099999999999</v>
      </c>
      <c r="K107" s="160">
        <v>-24121.97</v>
      </c>
      <c r="L107" s="161"/>
    </row>
    <row r="108" spans="1:12" x14ac:dyDescent="0.2">
      <c r="A108" s="80" t="s">
        <v>372</v>
      </c>
      <c r="B108" s="140" t="s">
        <v>372</v>
      </c>
      <c r="C108" s="141"/>
      <c r="D108" s="141"/>
      <c r="E108" s="141"/>
      <c r="F108" s="141"/>
      <c r="G108" s="162" t="s">
        <v>372</v>
      </c>
      <c r="H108" s="163"/>
      <c r="I108" s="163"/>
      <c r="J108" s="163"/>
      <c r="K108" s="163"/>
      <c r="L108" s="164"/>
    </row>
    <row r="109" spans="1:12" x14ac:dyDescent="0.2">
      <c r="A109" s="76" t="s">
        <v>559</v>
      </c>
      <c r="B109" s="140" t="s">
        <v>372</v>
      </c>
      <c r="C109" s="141"/>
      <c r="D109" s="141"/>
      <c r="E109" s="58" t="s">
        <v>560</v>
      </c>
      <c r="F109" s="59"/>
      <c r="G109" s="156"/>
      <c r="H109" s="157">
        <v>5448.09</v>
      </c>
      <c r="I109" s="157">
        <v>0</v>
      </c>
      <c r="J109" s="157">
        <v>353.53</v>
      </c>
      <c r="K109" s="157">
        <v>5094.5600000000004</v>
      </c>
      <c r="L109" s="158"/>
    </row>
    <row r="110" spans="1:12" x14ac:dyDescent="0.2">
      <c r="A110" s="76" t="s">
        <v>561</v>
      </c>
      <c r="B110" s="140" t="s">
        <v>372</v>
      </c>
      <c r="C110" s="141"/>
      <c r="D110" s="141"/>
      <c r="E110" s="141"/>
      <c r="F110" s="58" t="s">
        <v>560</v>
      </c>
      <c r="G110" s="156"/>
      <c r="H110" s="157">
        <v>539838.66</v>
      </c>
      <c r="I110" s="157">
        <v>0</v>
      </c>
      <c r="J110" s="157">
        <v>0</v>
      </c>
      <c r="K110" s="157">
        <v>539838.66</v>
      </c>
      <c r="L110" s="158"/>
    </row>
    <row r="111" spans="1:12" x14ac:dyDescent="0.2">
      <c r="A111" s="78" t="s">
        <v>562</v>
      </c>
      <c r="B111" s="140" t="s">
        <v>372</v>
      </c>
      <c r="C111" s="141"/>
      <c r="D111" s="141"/>
      <c r="E111" s="141"/>
      <c r="F111" s="141"/>
      <c r="G111" s="159" t="s">
        <v>563</v>
      </c>
      <c r="H111" s="160">
        <v>416520.66</v>
      </c>
      <c r="I111" s="160">
        <v>0</v>
      </c>
      <c r="J111" s="160">
        <v>0</v>
      </c>
      <c r="K111" s="160">
        <v>416520.66</v>
      </c>
      <c r="L111" s="161"/>
    </row>
    <row r="112" spans="1:12" x14ac:dyDescent="0.2">
      <c r="A112" s="78" t="s">
        <v>564</v>
      </c>
      <c r="B112" s="140" t="s">
        <v>372</v>
      </c>
      <c r="C112" s="141"/>
      <c r="D112" s="141"/>
      <c r="E112" s="141"/>
      <c r="F112" s="141"/>
      <c r="G112" s="159" t="s">
        <v>565</v>
      </c>
      <c r="H112" s="160">
        <v>113798</v>
      </c>
      <c r="I112" s="160">
        <v>0</v>
      </c>
      <c r="J112" s="160">
        <v>0</v>
      </c>
      <c r="K112" s="160">
        <v>113798</v>
      </c>
      <c r="L112" s="161"/>
    </row>
    <row r="113" spans="1:12" x14ac:dyDescent="0.2">
      <c r="A113" s="78" t="s">
        <v>566</v>
      </c>
      <c r="B113" s="140" t="s">
        <v>372</v>
      </c>
      <c r="C113" s="141"/>
      <c r="D113" s="141"/>
      <c r="E113" s="141"/>
      <c r="F113" s="141"/>
      <c r="G113" s="159" t="s">
        <v>567</v>
      </c>
      <c r="H113" s="160">
        <v>9520</v>
      </c>
      <c r="I113" s="160">
        <v>0</v>
      </c>
      <c r="J113" s="160">
        <v>0</v>
      </c>
      <c r="K113" s="160">
        <v>9520</v>
      </c>
      <c r="L113" s="161"/>
    </row>
    <row r="114" spans="1:12" x14ac:dyDescent="0.2">
      <c r="A114" s="80" t="s">
        <v>372</v>
      </c>
      <c r="B114" s="140" t="s">
        <v>372</v>
      </c>
      <c r="C114" s="141"/>
      <c r="D114" s="141"/>
      <c r="E114" s="141"/>
      <c r="F114" s="141"/>
      <c r="G114" s="162" t="s">
        <v>372</v>
      </c>
      <c r="H114" s="163"/>
      <c r="I114" s="163"/>
      <c r="J114" s="163"/>
      <c r="K114" s="163"/>
      <c r="L114" s="164"/>
    </row>
    <row r="115" spans="1:12" x14ac:dyDescent="0.2">
      <c r="A115" s="76" t="s">
        <v>568</v>
      </c>
      <c r="B115" s="140" t="s">
        <v>372</v>
      </c>
      <c r="C115" s="141"/>
      <c r="D115" s="141"/>
      <c r="E115" s="141"/>
      <c r="F115" s="58" t="s">
        <v>569</v>
      </c>
      <c r="G115" s="156"/>
      <c r="H115" s="157">
        <v>-534390.56999999995</v>
      </c>
      <c r="I115" s="157">
        <v>0</v>
      </c>
      <c r="J115" s="157">
        <v>353.53</v>
      </c>
      <c r="K115" s="157">
        <v>-534744.1</v>
      </c>
      <c r="L115" s="158"/>
    </row>
    <row r="116" spans="1:12" x14ac:dyDescent="0.2">
      <c r="A116" s="78" t="s">
        <v>570</v>
      </c>
      <c r="B116" s="140" t="s">
        <v>372</v>
      </c>
      <c r="C116" s="141"/>
      <c r="D116" s="141"/>
      <c r="E116" s="141"/>
      <c r="F116" s="141"/>
      <c r="G116" s="159" t="s">
        <v>571</v>
      </c>
      <c r="H116" s="160">
        <v>-411072.57</v>
      </c>
      <c r="I116" s="160">
        <v>0</v>
      </c>
      <c r="J116" s="160">
        <v>353.53</v>
      </c>
      <c r="K116" s="160">
        <v>-411426.1</v>
      </c>
      <c r="L116" s="161"/>
    </row>
    <row r="117" spans="1:12" x14ac:dyDescent="0.2">
      <c r="A117" s="78" t="s">
        <v>572</v>
      </c>
      <c r="B117" s="140" t="s">
        <v>372</v>
      </c>
      <c r="C117" s="141"/>
      <c r="D117" s="141"/>
      <c r="E117" s="141"/>
      <c r="F117" s="141"/>
      <c r="G117" s="159" t="s">
        <v>573</v>
      </c>
      <c r="H117" s="160">
        <v>-9520</v>
      </c>
      <c r="I117" s="160">
        <v>0</v>
      </c>
      <c r="J117" s="160">
        <v>0</v>
      </c>
      <c r="K117" s="160">
        <v>-9520</v>
      </c>
      <c r="L117" s="161"/>
    </row>
    <row r="118" spans="1:12" x14ac:dyDescent="0.2">
      <c r="A118" s="78" t="s">
        <v>574</v>
      </c>
      <c r="B118" s="140" t="s">
        <v>372</v>
      </c>
      <c r="C118" s="141"/>
      <c r="D118" s="141"/>
      <c r="E118" s="141"/>
      <c r="F118" s="141"/>
      <c r="G118" s="159" t="s">
        <v>575</v>
      </c>
      <c r="H118" s="160">
        <v>-113798</v>
      </c>
      <c r="I118" s="160">
        <v>0</v>
      </c>
      <c r="J118" s="160">
        <v>0</v>
      </c>
      <c r="K118" s="160">
        <v>-113798</v>
      </c>
      <c r="L118" s="161"/>
    </row>
    <row r="119" spans="1:12" x14ac:dyDescent="0.2">
      <c r="A119" s="80" t="s">
        <v>372</v>
      </c>
      <c r="B119" s="140" t="s">
        <v>372</v>
      </c>
      <c r="C119" s="141"/>
      <c r="D119" s="141"/>
      <c r="E119" s="141"/>
      <c r="F119" s="141"/>
      <c r="G119" s="162" t="s">
        <v>372</v>
      </c>
      <c r="H119" s="163"/>
      <c r="I119" s="163"/>
      <c r="J119" s="163"/>
      <c r="K119" s="163"/>
      <c r="L119" s="164"/>
    </row>
    <row r="120" spans="1:12" x14ac:dyDescent="0.2">
      <c r="A120" s="76" t="s">
        <v>576</v>
      </c>
      <c r="B120" s="140" t="s">
        <v>372</v>
      </c>
      <c r="C120" s="141"/>
      <c r="D120" s="141"/>
      <c r="E120" s="58" t="s">
        <v>577</v>
      </c>
      <c r="F120" s="59"/>
      <c r="G120" s="156"/>
      <c r="H120" s="157">
        <v>93860</v>
      </c>
      <c r="I120" s="157">
        <v>0</v>
      </c>
      <c r="J120" s="157">
        <v>0</v>
      </c>
      <c r="K120" s="157">
        <v>93860</v>
      </c>
      <c r="L120" s="158"/>
    </row>
    <row r="121" spans="1:12" x14ac:dyDescent="0.2">
      <c r="A121" s="76" t="s">
        <v>578</v>
      </c>
      <c r="B121" s="140" t="s">
        <v>372</v>
      </c>
      <c r="C121" s="141"/>
      <c r="D121" s="141"/>
      <c r="E121" s="141"/>
      <c r="F121" s="58" t="s">
        <v>577</v>
      </c>
      <c r="G121" s="156"/>
      <c r="H121" s="157">
        <v>93860</v>
      </c>
      <c r="I121" s="157">
        <v>0</v>
      </c>
      <c r="J121" s="157">
        <v>0</v>
      </c>
      <c r="K121" s="157">
        <v>93860</v>
      </c>
      <c r="L121" s="158"/>
    </row>
    <row r="122" spans="1:12" x14ac:dyDescent="0.2">
      <c r="A122" s="78" t="s">
        <v>579</v>
      </c>
      <c r="B122" s="140" t="s">
        <v>372</v>
      </c>
      <c r="C122" s="141"/>
      <c r="D122" s="141"/>
      <c r="E122" s="141"/>
      <c r="F122" s="141"/>
      <c r="G122" s="159" t="s">
        <v>580</v>
      </c>
      <c r="H122" s="160">
        <v>93860</v>
      </c>
      <c r="I122" s="160">
        <v>0</v>
      </c>
      <c r="J122" s="160">
        <v>0</v>
      </c>
      <c r="K122" s="160">
        <v>93860</v>
      </c>
      <c r="L122" s="161"/>
    </row>
    <row r="123" spans="1:12" x14ac:dyDescent="0.2">
      <c r="A123" s="80" t="s">
        <v>372</v>
      </c>
      <c r="B123" s="140" t="s">
        <v>372</v>
      </c>
      <c r="C123" s="141"/>
      <c r="D123" s="141"/>
      <c r="E123" s="141"/>
      <c r="F123" s="141"/>
      <c r="G123" s="162" t="s">
        <v>372</v>
      </c>
      <c r="H123" s="163"/>
      <c r="I123" s="163"/>
      <c r="J123" s="163"/>
      <c r="K123" s="163"/>
      <c r="L123" s="164"/>
    </row>
    <row r="124" spans="1:12" x14ac:dyDescent="0.2">
      <c r="A124" s="76" t="s">
        <v>581</v>
      </c>
      <c r="B124" s="140" t="s">
        <v>372</v>
      </c>
      <c r="C124" s="141"/>
      <c r="D124" s="58" t="s">
        <v>582</v>
      </c>
      <c r="E124" s="59"/>
      <c r="F124" s="59"/>
      <c r="G124" s="156"/>
      <c r="H124" s="157">
        <v>9654554.6899999995</v>
      </c>
      <c r="I124" s="157">
        <v>0</v>
      </c>
      <c r="J124" s="157">
        <v>0</v>
      </c>
      <c r="K124" s="157">
        <v>9654554.6899999995</v>
      </c>
      <c r="L124" s="158"/>
    </row>
    <row r="125" spans="1:12" x14ac:dyDescent="0.2">
      <c r="A125" s="76" t="s">
        <v>583</v>
      </c>
      <c r="B125" s="140" t="s">
        <v>372</v>
      </c>
      <c r="C125" s="141"/>
      <c r="D125" s="141"/>
      <c r="E125" s="58" t="s">
        <v>582</v>
      </c>
      <c r="F125" s="59"/>
      <c r="G125" s="156"/>
      <c r="H125" s="157">
        <v>9654554.6899999995</v>
      </c>
      <c r="I125" s="157">
        <v>0</v>
      </c>
      <c r="J125" s="157">
        <v>0</v>
      </c>
      <c r="K125" s="157">
        <v>9654554.6899999995</v>
      </c>
      <c r="L125" s="158"/>
    </row>
    <row r="126" spans="1:12" x14ac:dyDescent="0.2">
      <c r="A126" s="76" t="s">
        <v>584</v>
      </c>
      <c r="B126" s="140" t="s">
        <v>372</v>
      </c>
      <c r="C126" s="141"/>
      <c r="D126" s="141"/>
      <c r="E126" s="141"/>
      <c r="F126" s="58" t="s">
        <v>585</v>
      </c>
      <c r="G126" s="156"/>
      <c r="H126" s="157">
        <v>9654554.6899999995</v>
      </c>
      <c r="I126" s="157">
        <v>0</v>
      </c>
      <c r="J126" s="157">
        <v>0</v>
      </c>
      <c r="K126" s="157">
        <v>9654554.6899999995</v>
      </c>
      <c r="L126" s="158"/>
    </row>
    <row r="127" spans="1:12" x14ac:dyDescent="0.2">
      <c r="A127" s="78" t="s">
        <v>586</v>
      </c>
      <c r="B127" s="140" t="s">
        <v>372</v>
      </c>
      <c r="C127" s="141"/>
      <c r="D127" s="141"/>
      <c r="E127" s="141"/>
      <c r="F127" s="141"/>
      <c r="G127" s="159" t="s">
        <v>463</v>
      </c>
      <c r="H127" s="160">
        <v>29585</v>
      </c>
      <c r="I127" s="160">
        <v>0</v>
      </c>
      <c r="J127" s="160">
        <v>0</v>
      </c>
      <c r="K127" s="160">
        <v>29585</v>
      </c>
      <c r="L127" s="161"/>
    </row>
    <row r="128" spans="1:12" x14ac:dyDescent="0.2">
      <c r="A128" s="78" t="s">
        <v>587</v>
      </c>
      <c r="B128" s="140" t="s">
        <v>372</v>
      </c>
      <c r="C128" s="141"/>
      <c r="D128" s="141"/>
      <c r="E128" s="141"/>
      <c r="F128" s="141"/>
      <c r="G128" s="159" t="s">
        <v>588</v>
      </c>
      <c r="H128" s="160">
        <v>1267564.69</v>
      </c>
      <c r="I128" s="160">
        <v>0</v>
      </c>
      <c r="J128" s="160">
        <v>0</v>
      </c>
      <c r="K128" s="160">
        <v>1267564.69</v>
      </c>
      <c r="L128" s="161"/>
    </row>
    <row r="129" spans="1:12" x14ac:dyDescent="0.2">
      <c r="A129" s="78" t="s">
        <v>589</v>
      </c>
      <c r="B129" s="140" t="s">
        <v>372</v>
      </c>
      <c r="C129" s="141"/>
      <c r="D129" s="141"/>
      <c r="E129" s="141"/>
      <c r="F129" s="141"/>
      <c r="G129" s="159" t="s">
        <v>590</v>
      </c>
      <c r="H129" s="160">
        <v>35000</v>
      </c>
      <c r="I129" s="160">
        <v>0</v>
      </c>
      <c r="J129" s="160">
        <v>0</v>
      </c>
      <c r="K129" s="160">
        <v>35000</v>
      </c>
      <c r="L129" s="161"/>
    </row>
    <row r="130" spans="1:12" x14ac:dyDescent="0.2">
      <c r="A130" s="78" t="s">
        <v>591</v>
      </c>
      <c r="B130" s="140" t="s">
        <v>372</v>
      </c>
      <c r="C130" s="141"/>
      <c r="D130" s="141"/>
      <c r="E130" s="141"/>
      <c r="F130" s="141"/>
      <c r="G130" s="159" t="s">
        <v>592</v>
      </c>
      <c r="H130" s="160">
        <v>150000</v>
      </c>
      <c r="I130" s="160">
        <v>0</v>
      </c>
      <c r="J130" s="160">
        <v>0</v>
      </c>
      <c r="K130" s="160">
        <v>150000</v>
      </c>
      <c r="L130" s="161"/>
    </row>
    <row r="131" spans="1:12" x14ac:dyDescent="0.2">
      <c r="A131" s="78" t="s">
        <v>593</v>
      </c>
      <c r="B131" s="140" t="s">
        <v>372</v>
      </c>
      <c r="C131" s="141"/>
      <c r="D131" s="141"/>
      <c r="E131" s="141"/>
      <c r="F131" s="141"/>
      <c r="G131" s="159" t="s">
        <v>594</v>
      </c>
      <c r="H131" s="160">
        <v>8172405</v>
      </c>
      <c r="I131" s="160">
        <v>0</v>
      </c>
      <c r="J131" s="160">
        <v>0</v>
      </c>
      <c r="K131" s="160">
        <v>8172405</v>
      </c>
      <c r="L131" s="161"/>
    </row>
    <row r="132" spans="1:12" x14ac:dyDescent="0.2">
      <c r="A132" s="80" t="s">
        <v>372</v>
      </c>
      <c r="B132" s="140" t="s">
        <v>372</v>
      </c>
      <c r="C132" s="141"/>
      <c r="D132" s="141"/>
      <c r="E132" s="141"/>
      <c r="F132" s="141"/>
      <c r="G132" s="162" t="s">
        <v>372</v>
      </c>
      <c r="H132" s="163"/>
      <c r="I132" s="163"/>
      <c r="J132" s="163"/>
      <c r="K132" s="163"/>
      <c r="L132" s="164"/>
    </row>
    <row r="133" spans="1:12" x14ac:dyDescent="0.2">
      <c r="A133" s="76" t="s">
        <v>595</v>
      </c>
      <c r="B133" s="58" t="s">
        <v>596</v>
      </c>
      <c r="C133" s="59"/>
      <c r="D133" s="59"/>
      <c r="E133" s="59"/>
      <c r="F133" s="59"/>
      <c r="G133" s="156"/>
      <c r="H133" s="157">
        <v>25428095.600000001</v>
      </c>
      <c r="I133" s="157">
        <v>2139071.84</v>
      </c>
      <c r="J133" s="157">
        <v>2099386</v>
      </c>
      <c r="K133" s="157">
        <v>25388409.760000002</v>
      </c>
      <c r="L133" s="158"/>
    </row>
    <row r="134" spans="1:12" x14ac:dyDescent="0.2">
      <c r="A134" s="76" t="s">
        <v>597</v>
      </c>
      <c r="B134" s="139" t="s">
        <v>372</v>
      </c>
      <c r="C134" s="58" t="s">
        <v>598</v>
      </c>
      <c r="D134" s="59"/>
      <c r="E134" s="59"/>
      <c r="F134" s="59"/>
      <c r="G134" s="156"/>
      <c r="H134" s="157">
        <v>12546015.800000001</v>
      </c>
      <c r="I134" s="157">
        <v>1989932.03</v>
      </c>
      <c r="J134" s="157">
        <v>2099080.7200000002</v>
      </c>
      <c r="K134" s="157">
        <v>12655164.49</v>
      </c>
      <c r="L134" s="158"/>
    </row>
    <row r="135" spans="1:12" x14ac:dyDescent="0.2">
      <c r="A135" s="76" t="s">
        <v>599</v>
      </c>
      <c r="B135" s="140" t="s">
        <v>372</v>
      </c>
      <c r="C135" s="141"/>
      <c r="D135" s="58" t="s">
        <v>600</v>
      </c>
      <c r="E135" s="59"/>
      <c r="F135" s="59"/>
      <c r="G135" s="156"/>
      <c r="H135" s="157">
        <v>1039286.64</v>
      </c>
      <c r="I135" s="157">
        <v>1337592.6399999999</v>
      </c>
      <c r="J135" s="157">
        <v>1314004.18</v>
      </c>
      <c r="K135" s="157">
        <v>1015698.18</v>
      </c>
      <c r="L135" s="158"/>
    </row>
    <row r="136" spans="1:12" x14ac:dyDescent="0.2">
      <c r="A136" s="76" t="s">
        <v>601</v>
      </c>
      <c r="B136" s="140" t="s">
        <v>372</v>
      </c>
      <c r="C136" s="141"/>
      <c r="D136" s="141"/>
      <c r="E136" s="58" t="s">
        <v>602</v>
      </c>
      <c r="F136" s="59"/>
      <c r="G136" s="156"/>
      <c r="H136" s="157">
        <v>669985.77</v>
      </c>
      <c r="I136" s="157">
        <v>998763.41</v>
      </c>
      <c r="J136" s="157">
        <v>958899.02</v>
      </c>
      <c r="K136" s="157">
        <v>630121.38</v>
      </c>
      <c r="L136" s="158"/>
    </row>
    <row r="137" spans="1:12" x14ac:dyDescent="0.2">
      <c r="A137" s="76" t="s">
        <v>603</v>
      </c>
      <c r="B137" s="140" t="s">
        <v>372</v>
      </c>
      <c r="C137" s="141"/>
      <c r="D137" s="141"/>
      <c r="E137" s="141"/>
      <c r="F137" s="58" t="s">
        <v>602</v>
      </c>
      <c r="G137" s="156"/>
      <c r="H137" s="157">
        <v>669985.77</v>
      </c>
      <c r="I137" s="157">
        <v>998763.41</v>
      </c>
      <c r="J137" s="157">
        <v>958899.02</v>
      </c>
      <c r="K137" s="157">
        <v>630121.38</v>
      </c>
      <c r="L137" s="158"/>
    </row>
    <row r="138" spans="1:12" x14ac:dyDescent="0.2">
      <c r="A138" s="78" t="s">
        <v>604</v>
      </c>
      <c r="B138" s="140" t="s">
        <v>372</v>
      </c>
      <c r="C138" s="141"/>
      <c r="D138" s="141"/>
      <c r="E138" s="141"/>
      <c r="F138" s="141"/>
      <c r="G138" s="159" t="s">
        <v>605</v>
      </c>
      <c r="H138" s="160">
        <v>0</v>
      </c>
      <c r="I138" s="160">
        <v>245332.55</v>
      </c>
      <c r="J138" s="160">
        <v>245332.55</v>
      </c>
      <c r="K138" s="160">
        <v>0</v>
      </c>
      <c r="L138" s="161"/>
    </row>
    <row r="139" spans="1:12" x14ac:dyDescent="0.2">
      <c r="A139" s="78" t="s">
        <v>606</v>
      </c>
      <c r="B139" s="140" t="s">
        <v>372</v>
      </c>
      <c r="C139" s="141"/>
      <c r="D139" s="141"/>
      <c r="E139" s="141"/>
      <c r="F139" s="141"/>
      <c r="G139" s="159" t="s">
        <v>607</v>
      </c>
      <c r="H139" s="160">
        <v>466293.94</v>
      </c>
      <c r="I139" s="160">
        <v>466293.94</v>
      </c>
      <c r="J139" s="160">
        <v>423485.42</v>
      </c>
      <c r="K139" s="160">
        <v>423485.42</v>
      </c>
      <c r="L139" s="161"/>
    </row>
    <row r="140" spans="1:12" x14ac:dyDescent="0.2">
      <c r="A140" s="78" t="s">
        <v>608</v>
      </c>
      <c r="B140" s="140" t="s">
        <v>372</v>
      </c>
      <c r="C140" s="141"/>
      <c r="D140" s="141"/>
      <c r="E140" s="141"/>
      <c r="F140" s="141"/>
      <c r="G140" s="159" t="s">
        <v>609</v>
      </c>
      <c r="H140" s="160">
        <v>171174.94</v>
      </c>
      <c r="I140" s="160">
        <v>171174.94</v>
      </c>
      <c r="J140" s="160">
        <v>172569.59</v>
      </c>
      <c r="K140" s="160">
        <v>172569.59</v>
      </c>
      <c r="L140" s="161"/>
    </row>
    <row r="141" spans="1:12" x14ac:dyDescent="0.2">
      <c r="A141" s="78" t="s">
        <v>610</v>
      </c>
      <c r="B141" s="140" t="s">
        <v>372</v>
      </c>
      <c r="C141" s="141"/>
      <c r="D141" s="141"/>
      <c r="E141" s="141"/>
      <c r="F141" s="141"/>
      <c r="G141" s="159" t="s">
        <v>611</v>
      </c>
      <c r="H141" s="160">
        <v>0</v>
      </c>
      <c r="I141" s="160">
        <v>4694.3500000000004</v>
      </c>
      <c r="J141" s="160">
        <v>4694.3500000000004</v>
      </c>
      <c r="K141" s="160">
        <v>0</v>
      </c>
      <c r="L141" s="161"/>
    </row>
    <row r="142" spans="1:12" x14ac:dyDescent="0.2">
      <c r="A142" s="78" t="s">
        <v>612</v>
      </c>
      <c r="B142" s="140" t="s">
        <v>372</v>
      </c>
      <c r="C142" s="141"/>
      <c r="D142" s="141"/>
      <c r="E142" s="141"/>
      <c r="F142" s="141"/>
      <c r="G142" s="159" t="s">
        <v>613</v>
      </c>
      <c r="H142" s="160">
        <v>32516.89</v>
      </c>
      <c r="I142" s="160">
        <v>111267.63</v>
      </c>
      <c r="J142" s="160">
        <v>112817.11</v>
      </c>
      <c r="K142" s="160">
        <v>34066.370000000003</v>
      </c>
      <c r="L142" s="161"/>
    </row>
    <row r="143" spans="1:12" x14ac:dyDescent="0.2">
      <c r="A143" s="80" t="s">
        <v>372</v>
      </c>
      <c r="B143" s="140" t="s">
        <v>372</v>
      </c>
      <c r="C143" s="141"/>
      <c r="D143" s="141"/>
      <c r="E143" s="141"/>
      <c r="F143" s="141"/>
      <c r="G143" s="162" t="s">
        <v>372</v>
      </c>
      <c r="H143" s="163"/>
      <c r="I143" s="163"/>
      <c r="J143" s="163"/>
      <c r="K143" s="163"/>
      <c r="L143" s="164"/>
    </row>
    <row r="144" spans="1:12" x14ac:dyDescent="0.2">
      <c r="A144" s="76" t="s">
        <v>614</v>
      </c>
      <c r="B144" s="140" t="s">
        <v>372</v>
      </c>
      <c r="C144" s="141"/>
      <c r="D144" s="141"/>
      <c r="E144" s="58" t="s">
        <v>615</v>
      </c>
      <c r="F144" s="59"/>
      <c r="G144" s="156"/>
      <c r="H144" s="157">
        <v>101577.17</v>
      </c>
      <c r="I144" s="157">
        <v>101741.22</v>
      </c>
      <c r="J144" s="157">
        <v>87077.48</v>
      </c>
      <c r="K144" s="157">
        <v>86913.43</v>
      </c>
      <c r="L144" s="158"/>
    </row>
    <row r="145" spans="1:12" x14ac:dyDescent="0.2">
      <c r="A145" s="76" t="s">
        <v>616</v>
      </c>
      <c r="B145" s="140" t="s">
        <v>372</v>
      </c>
      <c r="C145" s="141"/>
      <c r="D145" s="141"/>
      <c r="E145" s="141"/>
      <c r="F145" s="58" t="s">
        <v>615</v>
      </c>
      <c r="G145" s="156"/>
      <c r="H145" s="157">
        <v>101577.17</v>
      </c>
      <c r="I145" s="157">
        <v>101741.22</v>
      </c>
      <c r="J145" s="157">
        <v>87077.48</v>
      </c>
      <c r="K145" s="157">
        <v>86913.43</v>
      </c>
      <c r="L145" s="158"/>
    </row>
    <row r="146" spans="1:12" x14ac:dyDescent="0.2">
      <c r="A146" s="78" t="s">
        <v>617</v>
      </c>
      <c r="B146" s="140" t="s">
        <v>372</v>
      </c>
      <c r="C146" s="141"/>
      <c r="D146" s="141"/>
      <c r="E146" s="141"/>
      <c r="F146" s="141"/>
      <c r="G146" s="159" t="s">
        <v>618</v>
      </c>
      <c r="H146" s="160">
        <v>80090.55</v>
      </c>
      <c r="I146" s="160">
        <v>80254.600000000006</v>
      </c>
      <c r="J146" s="160">
        <v>69001.22</v>
      </c>
      <c r="K146" s="160">
        <v>68837.17</v>
      </c>
      <c r="L146" s="161"/>
    </row>
    <row r="147" spans="1:12" x14ac:dyDescent="0.2">
      <c r="A147" s="78" t="s">
        <v>619</v>
      </c>
      <c r="B147" s="140" t="s">
        <v>372</v>
      </c>
      <c r="C147" s="141"/>
      <c r="D147" s="141"/>
      <c r="E147" s="141"/>
      <c r="F147" s="141"/>
      <c r="G147" s="159" t="s">
        <v>620</v>
      </c>
      <c r="H147" s="160">
        <v>17858.03</v>
      </c>
      <c r="I147" s="160">
        <v>17858.03</v>
      </c>
      <c r="J147" s="160">
        <v>15529.53</v>
      </c>
      <c r="K147" s="160">
        <v>15529.53</v>
      </c>
      <c r="L147" s="161"/>
    </row>
    <row r="148" spans="1:12" x14ac:dyDescent="0.2">
      <c r="A148" s="78" t="s">
        <v>621</v>
      </c>
      <c r="B148" s="140" t="s">
        <v>372</v>
      </c>
      <c r="C148" s="141"/>
      <c r="D148" s="141"/>
      <c r="E148" s="141"/>
      <c r="F148" s="141"/>
      <c r="G148" s="159" t="s">
        <v>622</v>
      </c>
      <c r="H148" s="160">
        <v>2202.59</v>
      </c>
      <c r="I148" s="160">
        <v>2202.59</v>
      </c>
      <c r="J148" s="160">
        <v>1889.53</v>
      </c>
      <c r="K148" s="160">
        <v>1889.53</v>
      </c>
      <c r="L148" s="161"/>
    </row>
    <row r="149" spans="1:12" x14ac:dyDescent="0.2">
      <c r="A149" s="78" t="s">
        <v>623</v>
      </c>
      <c r="B149" s="140" t="s">
        <v>372</v>
      </c>
      <c r="C149" s="141"/>
      <c r="D149" s="141"/>
      <c r="E149" s="141"/>
      <c r="F149" s="141"/>
      <c r="G149" s="159" t="s">
        <v>624</v>
      </c>
      <c r="H149" s="160">
        <v>1426</v>
      </c>
      <c r="I149" s="160">
        <v>1426</v>
      </c>
      <c r="J149" s="160">
        <v>657.2</v>
      </c>
      <c r="K149" s="160">
        <v>657.2</v>
      </c>
      <c r="L149" s="161"/>
    </row>
    <row r="150" spans="1:12" x14ac:dyDescent="0.2">
      <c r="A150" s="80" t="s">
        <v>372</v>
      </c>
      <c r="B150" s="140" t="s">
        <v>372</v>
      </c>
      <c r="C150" s="141"/>
      <c r="D150" s="141"/>
      <c r="E150" s="141"/>
      <c r="F150" s="141"/>
      <c r="G150" s="162" t="s">
        <v>372</v>
      </c>
      <c r="H150" s="163"/>
      <c r="I150" s="163"/>
      <c r="J150" s="163"/>
      <c r="K150" s="163"/>
      <c r="L150" s="164"/>
    </row>
    <row r="151" spans="1:12" x14ac:dyDescent="0.2">
      <c r="A151" s="76" t="s">
        <v>625</v>
      </c>
      <c r="B151" s="140" t="s">
        <v>372</v>
      </c>
      <c r="C151" s="141"/>
      <c r="D151" s="141"/>
      <c r="E151" s="58" t="s">
        <v>626</v>
      </c>
      <c r="F151" s="59"/>
      <c r="G151" s="156"/>
      <c r="H151" s="157">
        <v>185772.96</v>
      </c>
      <c r="I151" s="157">
        <v>24623.19</v>
      </c>
      <c r="J151" s="157">
        <v>28666.6</v>
      </c>
      <c r="K151" s="157">
        <v>189816.37</v>
      </c>
      <c r="L151" s="158"/>
    </row>
    <row r="152" spans="1:12" x14ac:dyDescent="0.2">
      <c r="A152" s="76" t="s">
        <v>627</v>
      </c>
      <c r="B152" s="140" t="s">
        <v>372</v>
      </c>
      <c r="C152" s="141"/>
      <c r="D152" s="141"/>
      <c r="E152" s="141"/>
      <c r="F152" s="58" t="s">
        <v>626</v>
      </c>
      <c r="G152" s="156"/>
      <c r="H152" s="157">
        <v>25181.53</v>
      </c>
      <c r="I152" s="157">
        <v>24623.19</v>
      </c>
      <c r="J152" s="157">
        <v>28666.6</v>
      </c>
      <c r="K152" s="157">
        <v>29224.94</v>
      </c>
      <c r="L152" s="158"/>
    </row>
    <row r="153" spans="1:12" x14ac:dyDescent="0.2">
      <c r="A153" s="78" t="s">
        <v>628</v>
      </c>
      <c r="B153" s="140" t="s">
        <v>372</v>
      </c>
      <c r="C153" s="141"/>
      <c r="D153" s="141"/>
      <c r="E153" s="141"/>
      <c r="F153" s="141"/>
      <c r="G153" s="159" t="s">
        <v>629</v>
      </c>
      <c r="H153" s="160">
        <v>10150.209999999999</v>
      </c>
      <c r="I153" s="160">
        <v>10150.209999999999</v>
      </c>
      <c r="J153" s="160">
        <v>9143.99</v>
      </c>
      <c r="K153" s="160">
        <v>9143.99</v>
      </c>
      <c r="L153" s="161"/>
    </row>
    <row r="154" spans="1:12" x14ac:dyDescent="0.2">
      <c r="A154" s="78" t="s">
        <v>630</v>
      </c>
      <c r="B154" s="140" t="s">
        <v>372</v>
      </c>
      <c r="C154" s="141"/>
      <c r="D154" s="141"/>
      <c r="E154" s="141"/>
      <c r="F154" s="141"/>
      <c r="G154" s="159" t="s">
        <v>631</v>
      </c>
      <c r="H154" s="160">
        <v>285.02</v>
      </c>
      <c r="I154" s="160">
        <v>285.02</v>
      </c>
      <c r="J154" s="160">
        <v>57</v>
      </c>
      <c r="K154" s="160">
        <v>57</v>
      </c>
      <c r="L154" s="161"/>
    </row>
    <row r="155" spans="1:12" x14ac:dyDescent="0.2">
      <c r="A155" s="78" t="s">
        <v>632</v>
      </c>
      <c r="B155" s="140" t="s">
        <v>372</v>
      </c>
      <c r="C155" s="141"/>
      <c r="D155" s="141"/>
      <c r="E155" s="141"/>
      <c r="F155" s="141"/>
      <c r="G155" s="159" t="s">
        <v>633</v>
      </c>
      <c r="H155" s="160">
        <v>572.48</v>
      </c>
      <c r="I155" s="160">
        <v>586.11</v>
      </c>
      <c r="J155" s="160">
        <v>976.66</v>
      </c>
      <c r="K155" s="160">
        <v>963.03</v>
      </c>
      <c r="L155" s="161"/>
    </row>
    <row r="156" spans="1:12" x14ac:dyDescent="0.2">
      <c r="A156" s="78" t="s">
        <v>634</v>
      </c>
      <c r="B156" s="140" t="s">
        <v>372</v>
      </c>
      <c r="C156" s="141"/>
      <c r="D156" s="141"/>
      <c r="E156" s="141"/>
      <c r="F156" s="141"/>
      <c r="G156" s="159" t="s">
        <v>635</v>
      </c>
      <c r="H156" s="160">
        <v>4998.22</v>
      </c>
      <c r="I156" s="160">
        <v>3399.45</v>
      </c>
      <c r="J156" s="160">
        <v>5054.41</v>
      </c>
      <c r="K156" s="160">
        <v>6653.18</v>
      </c>
      <c r="L156" s="161"/>
    </row>
    <row r="157" spans="1:12" x14ac:dyDescent="0.2">
      <c r="A157" s="78" t="s">
        <v>636</v>
      </c>
      <c r="B157" s="140" t="s">
        <v>372</v>
      </c>
      <c r="C157" s="141"/>
      <c r="D157" s="141"/>
      <c r="E157" s="141"/>
      <c r="F157" s="141"/>
      <c r="G157" s="159" t="s">
        <v>637</v>
      </c>
      <c r="H157" s="160">
        <v>5525.39</v>
      </c>
      <c r="I157" s="160">
        <v>6552.19</v>
      </c>
      <c r="J157" s="160">
        <v>9598.8799999999992</v>
      </c>
      <c r="K157" s="160">
        <v>8572.08</v>
      </c>
      <c r="L157" s="161"/>
    </row>
    <row r="158" spans="1:12" x14ac:dyDescent="0.2">
      <c r="A158" s="78" t="s">
        <v>638</v>
      </c>
      <c r="B158" s="140" t="s">
        <v>372</v>
      </c>
      <c r="C158" s="141"/>
      <c r="D158" s="141"/>
      <c r="E158" s="141"/>
      <c r="F158" s="141"/>
      <c r="G158" s="159" t="s">
        <v>639</v>
      </c>
      <c r="H158" s="160">
        <v>1927.83</v>
      </c>
      <c r="I158" s="160">
        <v>1927.83</v>
      </c>
      <c r="J158" s="160">
        <v>1927.83</v>
      </c>
      <c r="K158" s="160">
        <v>1927.83</v>
      </c>
      <c r="L158" s="161"/>
    </row>
    <row r="159" spans="1:12" x14ac:dyDescent="0.2">
      <c r="A159" s="78" t="s">
        <v>640</v>
      </c>
      <c r="B159" s="140" t="s">
        <v>372</v>
      </c>
      <c r="C159" s="141"/>
      <c r="D159" s="141"/>
      <c r="E159" s="141"/>
      <c r="F159" s="141"/>
      <c r="G159" s="159" t="s">
        <v>641</v>
      </c>
      <c r="H159" s="160">
        <v>230</v>
      </c>
      <c r="I159" s="160">
        <v>230</v>
      </c>
      <c r="J159" s="160">
        <v>106</v>
      </c>
      <c r="K159" s="160">
        <v>106</v>
      </c>
      <c r="L159" s="161"/>
    </row>
    <row r="160" spans="1:12" x14ac:dyDescent="0.2">
      <c r="A160" s="78" t="s">
        <v>642</v>
      </c>
      <c r="B160" s="140" t="s">
        <v>372</v>
      </c>
      <c r="C160" s="141"/>
      <c r="D160" s="141"/>
      <c r="E160" s="141"/>
      <c r="F160" s="141"/>
      <c r="G160" s="159" t="s">
        <v>643</v>
      </c>
      <c r="H160" s="160">
        <v>1492.38</v>
      </c>
      <c r="I160" s="160">
        <v>1492.38</v>
      </c>
      <c r="J160" s="160">
        <v>1801.83</v>
      </c>
      <c r="K160" s="160">
        <v>1801.83</v>
      </c>
      <c r="L160" s="161"/>
    </row>
    <row r="161" spans="1:12" x14ac:dyDescent="0.2">
      <c r="A161" s="80" t="s">
        <v>372</v>
      </c>
      <c r="B161" s="140" t="s">
        <v>372</v>
      </c>
      <c r="C161" s="141"/>
      <c r="D161" s="141"/>
      <c r="E161" s="141"/>
      <c r="F161" s="141"/>
      <c r="G161" s="162" t="s">
        <v>372</v>
      </c>
      <c r="H161" s="163"/>
      <c r="I161" s="163"/>
      <c r="J161" s="163"/>
      <c r="K161" s="163"/>
      <c r="L161" s="164"/>
    </row>
    <row r="162" spans="1:12" x14ac:dyDescent="0.2">
      <c r="A162" s="76" t="s">
        <v>644</v>
      </c>
      <c r="B162" s="140" t="s">
        <v>372</v>
      </c>
      <c r="C162" s="141"/>
      <c r="D162" s="141"/>
      <c r="E162" s="141"/>
      <c r="F162" s="58" t="s">
        <v>645</v>
      </c>
      <c r="G162" s="156"/>
      <c r="H162" s="157">
        <v>160591.43</v>
      </c>
      <c r="I162" s="157">
        <v>0</v>
      </c>
      <c r="J162" s="157">
        <v>0</v>
      </c>
      <c r="K162" s="157">
        <v>160591.43</v>
      </c>
      <c r="L162" s="158"/>
    </row>
    <row r="163" spans="1:12" x14ac:dyDescent="0.2">
      <c r="A163" s="78" t="s">
        <v>646</v>
      </c>
      <c r="B163" s="140" t="s">
        <v>372</v>
      </c>
      <c r="C163" s="141"/>
      <c r="D163" s="141"/>
      <c r="E163" s="141"/>
      <c r="F163" s="141"/>
      <c r="G163" s="159" t="s">
        <v>647</v>
      </c>
      <c r="H163" s="160">
        <v>145306.23999999999</v>
      </c>
      <c r="I163" s="160">
        <v>0</v>
      </c>
      <c r="J163" s="160">
        <v>0</v>
      </c>
      <c r="K163" s="160">
        <v>145306.23999999999</v>
      </c>
      <c r="L163" s="161"/>
    </row>
    <row r="164" spans="1:12" x14ac:dyDescent="0.2">
      <c r="A164" s="78" t="s">
        <v>648</v>
      </c>
      <c r="B164" s="140" t="s">
        <v>372</v>
      </c>
      <c r="C164" s="141"/>
      <c r="D164" s="141"/>
      <c r="E164" s="141"/>
      <c r="F164" s="141"/>
      <c r="G164" s="159" t="s">
        <v>649</v>
      </c>
      <c r="H164" s="160">
        <v>15285.19</v>
      </c>
      <c r="I164" s="160">
        <v>0</v>
      </c>
      <c r="J164" s="160">
        <v>0</v>
      </c>
      <c r="K164" s="160">
        <v>15285.19</v>
      </c>
      <c r="L164" s="161"/>
    </row>
    <row r="165" spans="1:12" x14ac:dyDescent="0.2">
      <c r="A165" s="80" t="s">
        <v>372</v>
      </c>
      <c r="B165" s="140" t="s">
        <v>372</v>
      </c>
      <c r="C165" s="141"/>
      <c r="D165" s="141"/>
      <c r="E165" s="141"/>
      <c r="F165" s="141"/>
      <c r="G165" s="162" t="s">
        <v>372</v>
      </c>
      <c r="H165" s="163"/>
      <c r="I165" s="163"/>
      <c r="J165" s="163"/>
      <c r="K165" s="163"/>
      <c r="L165" s="164"/>
    </row>
    <row r="166" spans="1:12" x14ac:dyDescent="0.2">
      <c r="A166" s="76" t="s">
        <v>650</v>
      </c>
      <c r="B166" s="140" t="s">
        <v>372</v>
      </c>
      <c r="C166" s="141"/>
      <c r="D166" s="141"/>
      <c r="E166" s="58" t="s">
        <v>651</v>
      </c>
      <c r="F166" s="59"/>
      <c r="G166" s="156"/>
      <c r="H166" s="157">
        <v>81950.740000000005</v>
      </c>
      <c r="I166" s="157">
        <v>212464.82</v>
      </c>
      <c r="J166" s="157">
        <v>239361.08</v>
      </c>
      <c r="K166" s="157">
        <v>108847</v>
      </c>
      <c r="L166" s="158"/>
    </row>
    <row r="167" spans="1:12" x14ac:dyDescent="0.2">
      <c r="A167" s="76" t="s">
        <v>652</v>
      </c>
      <c r="B167" s="140" t="s">
        <v>372</v>
      </c>
      <c r="C167" s="141"/>
      <c r="D167" s="141"/>
      <c r="E167" s="141"/>
      <c r="F167" s="58" t="s">
        <v>651</v>
      </c>
      <c r="G167" s="156"/>
      <c r="H167" s="157">
        <v>81950.740000000005</v>
      </c>
      <c r="I167" s="157">
        <v>212464.82</v>
      </c>
      <c r="J167" s="157">
        <v>239361.08</v>
      </c>
      <c r="K167" s="157">
        <v>108847</v>
      </c>
      <c r="L167" s="158"/>
    </row>
    <row r="168" spans="1:12" x14ac:dyDescent="0.2">
      <c r="A168" s="78" t="s">
        <v>653</v>
      </c>
      <c r="B168" s="140" t="s">
        <v>372</v>
      </c>
      <c r="C168" s="141"/>
      <c r="D168" s="141"/>
      <c r="E168" s="141"/>
      <c r="F168" s="141"/>
      <c r="G168" s="159" t="s">
        <v>654</v>
      </c>
      <c r="H168" s="160">
        <v>81950.740000000005</v>
      </c>
      <c r="I168" s="160">
        <v>212464.82</v>
      </c>
      <c r="J168" s="160">
        <v>239361.08</v>
      </c>
      <c r="K168" s="160">
        <v>108847</v>
      </c>
      <c r="L168" s="161"/>
    </row>
    <row r="169" spans="1:12" x14ac:dyDescent="0.2">
      <c r="A169" s="80" t="s">
        <v>372</v>
      </c>
      <c r="B169" s="140" t="s">
        <v>372</v>
      </c>
      <c r="C169" s="141"/>
      <c r="D169" s="141"/>
      <c r="E169" s="141"/>
      <c r="F169" s="141"/>
      <c r="G169" s="162" t="s">
        <v>372</v>
      </c>
      <c r="H169" s="163"/>
      <c r="I169" s="163"/>
      <c r="J169" s="163"/>
      <c r="K169" s="163"/>
      <c r="L169" s="164"/>
    </row>
    <row r="170" spans="1:12" x14ac:dyDescent="0.2">
      <c r="A170" s="76" t="s">
        <v>661</v>
      </c>
      <c r="B170" s="140" t="s">
        <v>372</v>
      </c>
      <c r="C170" s="141"/>
      <c r="D170" s="58" t="s">
        <v>662</v>
      </c>
      <c r="E170" s="59"/>
      <c r="F170" s="59"/>
      <c r="G170" s="156"/>
      <c r="H170" s="157">
        <v>11506729.16</v>
      </c>
      <c r="I170" s="157">
        <v>652339.39</v>
      </c>
      <c r="J170" s="157">
        <v>785076.54</v>
      </c>
      <c r="K170" s="157">
        <v>11639466.310000001</v>
      </c>
      <c r="L170" s="158"/>
    </row>
    <row r="171" spans="1:12" x14ac:dyDescent="0.2">
      <c r="A171" s="76" t="s">
        <v>663</v>
      </c>
      <c r="B171" s="140" t="s">
        <v>372</v>
      </c>
      <c r="C171" s="141"/>
      <c r="D171" s="141"/>
      <c r="E171" s="58" t="s">
        <v>662</v>
      </c>
      <c r="F171" s="59"/>
      <c r="G171" s="156"/>
      <c r="H171" s="157">
        <v>11506729.16</v>
      </c>
      <c r="I171" s="157">
        <v>652339.39</v>
      </c>
      <c r="J171" s="157">
        <v>785076.54</v>
      </c>
      <c r="K171" s="157">
        <v>11639466.310000001</v>
      </c>
      <c r="L171" s="158"/>
    </row>
    <row r="172" spans="1:12" x14ac:dyDescent="0.2">
      <c r="A172" s="76" t="s">
        <v>664</v>
      </c>
      <c r="B172" s="140" t="s">
        <v>372</v>
      </c>
      <c r="C172" s="141"/>
      <c r="D172" s="141"/>
      <c r="E172" s="141"/>
      <c r="F172" s="58" t="s">
        <v>662</v>
      </c>
      <c r="G172" s="156"/>
      <c r="H172" s="157">
        <v>11506729.16</v>
      </c>
      <c r="I172" s="157">
        <v>652339.39</v>
      </c>
      <c r="J172" s="157">
        <v>785076.54</v>
      </c>
      <c r="K172" s="157">
        <v>11639466.310000001</v>
      </c>
      <c r="L172" s="158"/>
    </row>
    <row r="173" spans="1:12" x14ac:dyDescent="0.2">
      <c r="A173" s="78" t="s">
        <v>665</v>
      </c>
      <c r="B173" s="140" t="s">
        <v>372</v>
      </c>
      <c r="C173" s="141"/>
      <c r="D173" s="141"/>
      <c r="E173" s="141"/>
      <c r="F173" s="141"/>
      <c r="G173" s="159" t="s">
        <v>666</v>
      </c>
      <c r="H173" s="160">
        <v>11506729.16</v>
      </c>
      <c r="I173" s="160">
        <v>652339.39</v>
      </c>
      <c r="J173" s="160">
        <v>785076.54</v>
      </c>
      <c r="K173" s="160">
        <v>11639466.310000001</v>
      </c>
      <c r="L173" s="161"/>
    </row>
    <row r="174" spans="1:12" x14ac:dyDescent="0.2">
      <c r="A174" s="80" t="s">
        <v>372</v>
      </c>
      <c r="B174" s="140" t="s">
        <v>372</v>
      </c>
      <c r="C174" s="141"/>
      <c r="D174" s="141"/>
      <c r="E174" s="141"/>
      <c r="F174" s="141"/>
      <c r="G174" s="162" t="s">
        <v>372</v>
      </c>
      <c r="H174" s="163"/>
      <c r="I174" s="163"/>
      <c r="J174" s="163"/>
      <c r="K174" s="163"/>
      <c r="L174" s="164"/>
    </row>
    <row r="175" spans="1:12" x14ac:dyDescent="0.2">
      <c r="A175" s="76" t="s">
        <v>667</v>
      </c>
      <c r="B175" s="139" t="s">
        <v>372</v>
      </c>
      <c r="C175" s="58" t="s">
        <v>668</v>
      </c>
      <c r="D175" s="59"/>
      <c r="E175" s="59"/>
      <c r="F175" s="59"/>
      <c r="G175" s="156"/>
      <c r="H175" s="157">
        <v>12882079.800000001</v>
      </c>
      <c r="I175" s="157">
        <v>149139.81</v>
      </c>
      <c r="J175" s="157">
        <v>305.27999999999997</v>
      </c>
      <c r="K175" s="157">
        <v>12733245.27</v>
      </c>
      <c r="L175" s="158"/>
    </row>
    <row r="176" spans="1:12" x14ac:dyDescent="0.2">
      <c r="A176" s="76" t="s">
        <v>669</v>
      </c>
      <c r="B176" s="140" t="s">
        <v>372</v>
      </c>
      <c r="C176" s="141"/>
      <c r="D176" s="58" t="s">
        <v>670</v>
      </c>
      <c r="E176" s="59"/>
      <c r="F176" s="59"/>
      <c r="G176" s="156"/>
      <c r="H176" s="157">
        <v>3227525.11</v>
      </c>
      <c r="I176" s="157">
        <v>149139.81</v>
      </c>
      <c r="J176" s="157">
        <v>305.27999999999997</v>
      </c>
      <c r="K176" s="157">
        <v>3078690.58</v>
      </c>
      <c r="L176" s="158"/>
    </row>
    <row r="177" spans="1:12" x14ac:dyDescent="0.2">
      <c r="A177" s="76" t="s">
        <v>671</v>
      </c>
      <c r="B177" s="140" t="s">
        <v>372</v>
      </c>
      <c r="C177" s="141"/>
      <c r="D177" s="141"/>
      <c r="E177" s="58" t="s">
        <v>672</v>
      </c>
      <c r="F177" s="59"/>
      <c r="G177" s="156"/>
      <c r="H177" s="157">
        <v>2921103.47</v>
      </c>
      <c r="I177" s="157">
        <v>126262.54</v>
      </c>
      <c r="J177" s="157">
        <v>0</v>
      </c>
      <c r="K177" s="157">
        <v>2794840.93</v>
      </c>
      <c r="L177" s="158"/>
    </row>
    <row r="178" spans="1:12" x14ac:dyDescent="0.2">
      <c r="A178" s="76" t="s">
        <v>673</v>
      </c>
      <c r="B178" s="140" t="s">
        <v>372</v>
      </c>
      <c r="C178" s="141"/>
      <c r="D178" s="141"/>
      <c r="E178" s="141"/>
      <c r="F178" s="58" t="s">
        <v>672</v>
      </c>
      <c r="G178" s="156"/>
      <c r="H178" s="157">
        <v>2921103.47</v>
      </c>
      <c r="I178" s="157">
        <v>126262.54</v>
      </c>
      <c r="J178" s="157">
        <v>0</v>
      </c>
      <c r="K178" s="157">
        <v>2794840.93</v>
      </c>
      <c r="L178" s="158"/>
    </row>
    <row r="179" spans="1:12" x14ac:dyDescent="0.2">
      <c r="A179" s="78" t="s">
        <v>674</v>
      </c>
      <c r="B179" s="140" t="s">
        <v>372</v>
      </c>
      <c r="C179" s="141"/>
      <c r="D179" s="141"/>
      <c r="E179" s="141"/>
      <c r="F179" s="141"/>
      <c r="G179" s="159" t="s">
        <v>675</v>
      </c>
      <c r="H179" s="160">
        <v>1737389</v>
      </c>
      <c r="I179" s="160">
        <v>122164.75</v>
      </c>
      <c r="J179" s="160">
        <v>0</v>
      </c>
      <c r="K179" s="160">
        <v>1615224.25</v>
      </c>
      <c r="L179" s="161"/>
    </row>
    <row r="180" spans="1:12" x14ac:dyDescent="0.2">
      <c r="A180" s="78" t="s">
        <v>678</v>
      </c>
      <c r="B180" s="140" t="s">
        <v>372</v>
      </c>
      <c r="C180" s="141"/>
      <c r="D180" s="141"/>
      <c r="E180" s="141"/>
      <c r="F180" s="141"/>
      <c r="G180" s="159" t="s">
        <v>679</v>
      </c>
      <c r="H180" s="160">
        <v>413999.39</v>
      </c>
      <c r="I180" s="160">
        <v>2982.18</v>
      </c>
      <c r="J180" s="160">
        <v>0</v>
      </c>
      <c r="K180" s="160">
        <v>411017.21</v>
      </c>
      <c r="L180" s="161"/>
    </row>
    <row r="181" spans="1:12" x14ac:dyDescent="0.2">
      <c r="A181" s="78" t="s">
        <v>680</v>
      </c>
      <c r="B181" s="140" t="s">
        <v>372</v>
      </c>
      <c r="C181" s="141"/>
      <c r="D181" s="141"/>
      <c r="E181" s="141"/>
      <c r="F181" s="141"/>
      <c r="G181" s="159" t="s">
        <v>681</v>
      </c>
      <c r="H181" s="160">
        <v>46639.14</v>
      </c>
      <c r="I181" s="160">
        <v>1115.6099999999999</v>
      </c>
      <c r="J181" s="160">
        <v>0</v>
      </c>
      <c r="K181" s="160">
        <v>45523.53</v>
      </c>
      <c r="L181" s="161"/>
    </row>
    <row r="182" spans="1:12" x14ac:dyDescent="0.2">
      <c r="A182" s="78" t="s">
        <v>682</v>
      </c>
      <c r="B182" s="140" t="s">
        <v>372</v>
      </c>
      <c r="C182" s="141"/>
      <c r="D182" s="141"/>
      <c r="E182" s="141"/>
      <c r="F182" s="141"/>
      <c r="G182" s="159" t="s">
        <v>683</v>
      </c>
      <c r="H182" s="160">
        <v>363075.94</v>
      </c>
      <c r="I182" s="160">
        <v>0</v>
      </c>
      <c r="J182" s="160">
        <v>0</v>
      </c>
      <c r="K182" s="160">
        <v>363075.94</v>
      </c>
      <c r="L182" s="161"/>
    </row>
    <row r="183" spans="1:12" x14ac:dyDescent="0.2">
      <c r="A183" s="78" t="s">
        <v>684</v>
      </c>
      <c r="B183" s="140" t="s">
        <v>372</v>
      </c>
      <c r="C183" s="141"/>
      <c r="D183" s="141"/>
      <c r="E183" s="141"/>
      <c r="F183" s="141"/>
      <c r="G183" s="159" t="s">
        <v>685</v>
      </c>
      <c r="H183" s="160">
        <v>360000</v>
      </c>
      <c r="I183" s="160">
        <v>0</v>
      </c>
      <c r="J183" s="160">
        <v>0</v>
      </c>
      <c r="K183" s="160">
        <v>360000</v>
      </c>
      <c r="L183" s="161"/>
    </row>
    <row r="184" spans="1:12" x14ac:dyDescent="0.2">
      <c r="A184" s="80" t="s">
        <v>372</v>
      </c>
      <c r="B184" s="140" t="s">
        <v>372</v>
      </c>
      <c r="C184" s="141"/>
      <c r="D184" s="141"/>
      <c r="E184" s="141"/>
      <c r="F184" s="141"/>
      <c r="G184" s="162" t="s">
        <v>372</v>
      </c>
      <c r="H184" s="163"/>
      <c r="I184" s="163"/>
      <c r="J184" s="163"/>
      <c r="K184" s="163"/>
      <c r="L184" s="164"/>
    </row>
    <row r="185" spans="1:12" x14ac:dyDescent="0.2">
      <c r="A185" s="76" t="s">
        <v>686</v>
      </c>
      <c r="B185" s="140" t="s">
        <v>372</v>
      </c>
      <c r="C185" s="141"/>
      <c r="D185" s="141"/>
      <c r="E185" s="58" t="s">
        <v>687</v>
      </c>
      <c r="F185" s="59"/>
      <c r="G185" s="156"/>
      <c r="H185" s="157">
        <v>245364.13</v>
      </c>
      <c r="I185" s="157">
        <v>22877.27</v>
      </c>
      <c r="J185" s="157">
        <v>0</v>
      </c>
      <c r="K185" s="157">
        <v>222486.86</v>
      </c>
      <c r="L185" s="158"/>
    </row>
    <row r="186" spans="1:12" x14ac:dyDescent="0.2">
      <c r="A186" s="76" t="s">
        <v>688</v>
      </c>
      <c r="B186" s="140" t="s">
        <v>372</v>
      </c>
      <c r="C186" s="141"/>
      <c r="D186" s="141"/>
      <c r="E186" s="141"/>
      <c r="F186" s="58" t="s">
        <v>687</v>
      </c>
      <c r="G186" s="156"/>
      <c r="H186" s="157">
        <v>245364.13</v>
      </c>
      <c r="I186" s="157">
        <v>22877.27</v>
      </c>
      <c r="J186" s="157">
        <v>0</v>
      </c>
      <c r="K186" s="157">
        <v>222486.86</v>
      </c>
      <c r="L186" s="158"/>
    </row>
    <row r="187" spans="1:12" x14ac:dyDescent="0.2">
      <c r="A187" s="78" t="s">
        <v>689</v>
      </c>
      <c r="B187" s="140" t="s">
        <v>372</v>
      </c>
      <c r="C187" s="141"/>
      <c r="D187" s="141"/>
      <c r="E187" s="141"/>
      <c r="F187" s="141"/>
      <c r="G187" s="159" t="s">
        <v>690</v>
      </c>
      <c r="H187" s="160">
        <v>245364.13</v>
      </c>
      <c r="I187" s="160">
        <v>22877.27</v>
      </c>
      <c r="J187" s="160">
        <v>0</v>
      </c>
      <c r="K187" s="160">
        <v>222486.86</v>
      </c>
      <c r="L187" s="161"/>
    </row>
    <row r="188" spans="1:12" x14ac:dyDescent="0.2">
      <c r="A188" s="80" t="s">
        <v>372</v>
      </c>
      <c r="B188" s="140" t="s">
        <v>372</v>
      </c>
      <c r="C188" s="141"/>
      <c r="D188" s="141"/>
      <c r="E188" s="141"/>
      <c r="F188" s="141"/>
      <c r="G188" s="162" t="s">
        <v>372</v>
      </c>
      <c r="H188" s="163"/>
      <c r="I188" s="163"/>
      <c r="J188" s="163"/>
      <c r="K188" s="163"/>
      <c r="L188" s="164"/>
    </row>
    <row r="189" spans="1:12" x14ac:dyDescent="0.2">
      <c r="A189" s="76" t="s">
        <v>691</v>
      </c>
      <c r="B189" s="140" t="s">
        <v>372</v>
      </c>
      <c r="C189" s="141"/>
      <c r="D189" s="141"/>
      <c r="E189" s="58" t="s">
        <v>692</v>
      </c>
      <c r="F189" s="59"/>
      <c r="G189" s="156"/>
      <c r="H189" s="157">
        <v>61057.51</v>
      </c>
      <c r="I189" s="157">
        <v>0</v>
      </c>
      <c r="J189" s="157">
        <v>305.27999999999997</v>
      </c>
      <c r="K189" s="157">
        <v>61362.79</v>
      </c>
      <c r="L189" s="158"/>
    </row>
    <row r="190" spans="1:12" x14ac:dyDescent="0.2">
      <c r="A190" s="76" t="s">
        <v>693</v>
      </c>
      <c r="B190" s="140" t="s">
        <v>372</v>
      </c>
      <c r="C190" s="141"/>
      <c r="D190" s="141"/>
      <c r="E190" s="141"/>
      <c r="F190" s="58" t="s">
        <v>692</v>
      </c>
      <c r="G190" s="156"/>
      <c r="H190" s="157">
        <v>61057.51</v>
      </c>
      <c r="I190" s="157">
        <v>0</v>
      </c>
      <c r="J190" s="157">
        <v>305.27999999999997</v>
      </c>
      <c r="K190" s="157">
        <v>61362.79</v>
      </c>
      <c r="L190" s="158"/>
    </row>
    <row r="191" spans="1:12" x14ac:dyDescent="0.2">
      <c r="A191" s="78" t="s">
        <v>694</v>
      </c>
      <c r="B191" s="140" t="s">
        <v>372</v>
      </c>
      <c r="C191" s="141"/>
      <c r="D191" s="141"/>
      <c r="E191" s="141"/>
      <c r="F191" s="141"/>
      <c r="G191" s="159" t="s">
        <v>695</v>
      </c>
      <c r="H191" s="160">
        <v>61057.51</v>
      </c>
      <c r="I191" s="160">
        <v>0</v>
      </c>
      <c r="J191" s="160">
        <v>305.27999999999997</v>
      </c>
      <c r="K191" s="160">
        <v>61362.79</v>
      </c>
      <c r="L191" s="161"/>
    </row>
    <row r="192" spans="1:12" x14ac:dyDescent="0.2">
      <c r="A192" s="80" t="s">
        <v>372</v>
      </c>
      <c r="B192" s="140" t="s">
        <v>372</v>
      </c>
      <c r="C192" s="141"/>
      <c r="D192" s="141"/>
      <c r="E192" s="141"/>
      <c r="F192" s="141"/>
      <c r="G192" s="162" t="s">
        <v>372</v>
      </c>
      <c r="H192" s="163"/>
      <c r="I192" s="163"/>
      <c r="J192" s="163"/>
      <c r="K192" s="163"/>
      <c r="L192" s="164"/>
    </row>
    <row r="193" spans="1:12" x14ac:dyDescent="0.2">
      <c r="A193" s="76" t="s">
        <v>696</v>
      </c>
      <c r="B193" s="140" t="s">
        <v>372</v>
      </c>
      <c r="C193" s="141"/>
      <c r="D193" s="58" t="s">
        <v>697</v>
      </c>
      <c r="E193" s="59"/>
      <c r="F193" s="59"/>
      <c r="G193" s="156"/>
      <c r="H193" s="157">
        <v>9654554.6899999995</v>
      </c>
      <c r="I193" s="157">
        <v>0</v>
      </c>
      <c r="J193" s="157">
        <v>0</v>
      </c>
      <c r="K193" s="157">
        <v>9654554.6899999995</v>
      </c>
      <c r="L193" s="158"/>
    </row>
    <row r="194" spans="1:12" x14ac:dyDescent="0.2">
      <c r="A194" s="76" t="s">
        <v>698</v>
      </c>
      <c r="B194" s="140" t="s">
        <v>372</v>
      </c>
      <c r="C194" s="141"/>
      <c r="D194" s="141"/>
      <c r="E194" s="58" t="s">
        <v>697</v>
      </c>
      <c r="F194" s="59"/>
      <c r="G194" s="156"/>
      <c r="H194" s="157">
        <v>9654554.6899999995</v>
      </c>
      <c r="I194" s="157">
        <v>0</v>
      </c>
      <c r="J194" s="157">
        <v>0</v>
      </c>
      <c r="K194" s="157">
        <v>9654554.6899999995</v>
      </c>
      <c r="L194" s="158"/>
    </row>
    <row r="195" spans="1:12" x14ac:dyDescent="0.2">
      <c r="A195" s="76" t="s">
        <v>699</v>
      </c>
      <c r="B195" s="140" t="s">
        <v>372</v>
      </c>
      <c r="C195" s="141"/>
      <c r="D195" s="141"/>
      <c r="E195" s="141"/>
      <c r="F195" s="58" t="s">
        <v>700</v>
      </c>
      <c r="G195" s="156"/>
      <c r="H195" s="157">
        <v>9654554.6899999995</v>
      </c>
      <c r="I195" s="157">
        <v>0</v>
      </c>
      <c r="J195" s="157">
        <v>0</v>
      </c>
      <c r="K195" s="157">
        <v>9654554.6899999995</v>
      </c>
      <c r="L195" s="158"/>
    </row>
    <row r="196" spans="1:12" x14ac:dyDescent="0.2">
      <c r="A196" s="78" t="s">
        <v>701</v>
      </c>
      <c r="B196" s="140" t="s">
        <v>372</v>
      </c>
      <c r="C196" s="141"/>
      <c r="D196" s="141"/>
      <c r="E196" s="141"/>
      <c r="F196" s="141"/>
      <c r="G196" s="159" t="s">
        <v>463</v>
      </c>
      <c r="H196" s="160">
        <v>29585</v>
      </c>
      <c r="I196" s="160">
        <v>0</v>
      </c>
      <c r="J196" s="160">
        <v>0</v>
      </c>
      <c r="K196" s="160">
        <v>29585</v>
      </c>
      <c r="L196" s="161"/>
    </row>
    <row r="197" spans="1:12" x14ac:dyDescent="0.2">
      <c r="A197" s="78" t="s">
        <v>702</v>
      </c>
      <c r="B197" s="140" t="s">
        <v>372</v>
      </c>
      <c r="C197" s="141"/>
      <c r="D197" s="141"/>
      <c r="E197" s="141"/>
      <c r="F197" s="141"/>
      <c r="G197" s="159" t="s">
        <v>588</v>
      </c>
      <c r="H197" s="160">
        <v>1267564.69</v>
      </c>
      <c r="I197" s="160">
        <v>0</v>
      </c>
      <c r="J197" s="160">
        <v>0</v>
      </c>
      <c r="K197" s="160">
        <v>1267564.69</v>
      </c>
      <c r="L197" s="161"/>
    </row>
    <row r="198" spans="1:12" x14ac:dyDescent="0.2">
      <c r="A198" s="78" t="s">
        <v>703</v>
      </c>
      <c r="B198" s="140" t="s">
        <v>372</v>
      </c>
      <c r="C198" s="141"/>
      <c r="D198" s="141"/>
      <c r="E198" s="141"/>
      <c r="F198" s="141"/>
      <c r="G198" s="159" t="s">
        <v>590</v>
      </c>
      <c r="H198" s="160">
        <v>35000</v>
      </c>
      <c r="I198" s="160">
        <v>0</v>
      </c>
      <c r="J198" s="160">
        <v>0</v>
      </c>
      <c r="K198" s="160">
        <v>35000</v>
      </c>
      <c r="L198" s="161"/>
    </row>
    <row r="199" spans="1:12" x14ac:dyDescent="0.2">
      <c r="A199" s="78" t="s">
        <v>704</v>
      </c>
      <c r="B199" s="140" t="s">
        <v>372</v>
      </c>
      <c r="C199" s="141"/>
      <c r="D199" s="141"/>
      <c r="E199" s="141"/>
      <c r="F199" s="141"/>
      <c r="G199" s="159" t="s">
        <v>592</v>
      </c>
      <c r="H199" s="160">
        <v>150000</v>
      </c>
      <c r="I199" s="160">
        <v>0</v>
      </c>
      <c r="J199" s="160">
        <v>0</v>
      </c>
      <c r="K199" s="160">
        <v>150000</v>
      </c>
      <c r="L199" s="161"/>
    </row>
    <row r="200" spans="1:12" x14ac:dyDescent="0.2">
      <c r="A200" s="78" t="s">
        <v>705</v>
      </c>
      <c r="B200" s="140" t="s">
        <v>372</v>
      </c>
      <c r="C200" s="141"/>
      <c r="D200" s="141"/>
      <c r="E200" s="141"/>
      <c r="F200" s="141"/>
      <c r="G200" s="159" t="s">
        <v>594</v>
      </c>
      <c r="H200" s="160">
        <v>8172405</v>
      </c>
      <c r="I200" s="160">
        <v>0</v>
      </c>
      <c r="J200" s="160">
        <v>0</v>
      </c>
      <c r="K200" s="160">
        <v>8172405</v>
      </c>
      <c r="L200" s="161"/>
    </row>
    <row r="201" spans="1:12" x14ac:dyDescent="0.2">
      <c r="A201" s="78"/>
      <c r="B201" s="140"/>
      <c r="C201" s="141"/>
      <c r="D201" s="141"/>
      <c r="E201" s="141"/>
      <c r="F201" s="141"/>
      <c r="G201" s="159"/>
      <c r="H201" s="160"/>
      <c r="I201" s="160"/>
      <c r="J201" s="160"/>
      <c r="K201" s="160"/>
      <c r="L201" s="161"/>
    </row>
    <row r="202" spans="1:12" x14ac:dyDescent="0.2">
      <c r="A202" s="76" t="s">
        <v>706</v>
      </c>
      <c r="B202" s="58" t="s">
        <v>707</v>
      </c>
      <c r="C202" s="59"/>
      <c r="D202" s="59"/>
      <c r="E202" s="59"/>
      <c r="F202" s="59"/>
      <c r="G202" s="156"/>
      <c r="H202" s="157">
        <v>6153311.3899999997</v>
      </c>
      <c r="I202" s="157">
        <v>1484681.31</v>
      </c>
      <c r="J202" s="157">
        <v>677034.67</v>
      </c>
      <c r="K202" s="157">
        <v>6960958.0300000003</v>
      </c>
      <c r="L202" s="165">
        <f>I202-J202</f>
        <v>807646.64</v>
      </c>
    </row>
    <row r="203" spans="1:12" x14ac:dyDescent="0.2">
      <c r="A203" s="76" t="s">
        <v>708</v>
      </c>
      <c r="B203" s="139" t="s">
        <v>372</v>
      </c>
      <c r="C203" s="58" t="s">
        <v>709</v>
      </c>
      <c r="D203" s="59"/>
      <c r="E203" s="59"/>
      <c r="F203" s="59"/>
      <c r="G203" s="156"/>
      <c r="H203" s="157">
        <v>4114479.98</v>
      </c>
      <c r="I203" s="157">
        <v>1144870.1100000001</v>
      </c>
      <c r="J203" s="157">
        <v>661234.67000000004</v>
      </c>
      <c r="K203" s="157">
        <v>4598115.42</v>
      </c>
      <c r="L203" s="165">
        <f t="shared" ref="L203:L266" si="0">I203-J203</f>
        <v>483635.44000000006</v>
      </c>
    </row>
    <row r="204" spans="1:12" x14ac:dyDescent="0.2">
      <c r="A204" s="76" t="s">
        <v>710</v>
      </c>
      <c r="B204" s="140" t="s">
        <v>372</v>
      </c>
      <c r="C204" s="141"/>
      <c r="D204" s="58" t="s">
        <v>711</v>
      </c>
      <c r="E204" s="59"/>
      <c r="F204" s="59"/>
      <c r="G204" s="156"/>
      <c r="H204" s="157">
        <v>3131750.57</v>
      </c>
      <c r="I204" s="157">
        <v>1023829.4</v>
      </c>
      <c r="J204" s="157">
        <v>656653.06999999995</v>
      </c>
      <c r="K204" s="157">
        <v>3498926.9</v>
      </c>
      <c r="L204" s="165">
        <f t="shared" si="0"/>
        <v>367176.33000000007</v>
      </c>
    </row>
    <row r="205" spans="1:12" x14ac:dyDescent="0.2">
      <c r="A205" s="76" t="s">
        <v>712</v>
      </c>
      <c r="B205" s="140" t="s">
        <v>372</v>
      </c>
      <c r="C205" s="141"/>
      <c r="D205" s="141"/>
      <c r="E205" s="58" t="s">
        <v>713</v>
      </c>
      <c r="F205" s="59"/>
      <c r="G205" s="156"/>
      <c r="H205" s="157">
        <v>61895.74</v>
      </c>
      <c r="I205" s="157">
        <v>16948.37</v>
      </c>
      <c r="J205" s="157">
        <v>6774.9</v>
      </c>
      <c r="K205" s="157">
        <v>72069.210000000006</v>
      </c>
      <c r="L205" s="165">
        <f t="shared" si="0"/>
        <v>10173.469999999999</v>
      </c>
    </row>
    <row r="206" spans="1:12" x14ac:dyDescent="0.2">
      <c r="A206" s="76" t="s">
        <v>714</v>
      </c>
      <c r="B206" s="140" t="s">
        <v>372</v>
      </c>
      <c r="C206" s="141"/>
      <c r="D206" s="141"/>
      <c r="E206" s="141"/>
      <c r="F206" s="58" t="s">
        <v>715</v>
      </c>
      <c r="G206" s="156"/>
      <c r="H206" s="157">
        <v>25734.93</v>
      </c>
      <c r="I206" s="157">
        <v>0</v>
      </c>
      <c r="J206" s="157">
        <v>0</v>
      </c>
      <c r="K206" s="157">
        <v>25734.93</v>
      </c>
      <c r="L206" s="165">
        <f t="shared" si="0"/>
        <v>0</v>
      </c>
    </row>
    <row r="207" spans="1:12" x14ac:dyDescent="0.2">
      <c r="A207" s="78" t="s">
        <v>716</v>
      </c>
      <c r="B207" s="140" t="s">
        <v>372</v>
      </c>
      <c r="C207" s="141"/>
      <c r="D207" s="141"/>
      <c r="E207" s="141"/>
      <c r="F207" s="141"/>
      <c r="G207" s="159" t="s">
        <v>717</v>
      </c>
      <c r="H207" s="160">
        <v>16981.66</v>
      </c>
      <c r="I207" s="160">
        <v>0</v>
      </c>
      <c r="J207" s="160">
        <v>0</v>
      </c>
      <c r="K207" s="160">
        <v>16981.66</v>
      </c>
      <c r="L207" s="165">
        <f t="shared" si="0"/>
        <v>0</v>
      </c>
    </row>
    <row r="208" spans="1:12" x14ac:dyDescent="0.2">
      <c r="A208" s="78" t="s">
        <v>718</v>
      </c>
      <c r="B208" s="140" t="s">
        <v>372</v>
      </c>
      <c r="C208" s="141"/>
      <c r="D208" s="141"/>
      <c r="E208" s="141"/>
      <c r="F208" s="141"/>
      <c r="G208" s="159" t="s">
        <v>719</v>
      </c>
      <c r="H208" s="160">
        <v>277.14999999999998</v>
      </c>
      <c r="I208" s="160">
        <v>0</v>
      </c>
      <c r="J208" s="160">
        <v>0</v>
      </c>
      <c r="K208" s="160">
        <v>277.14999999999998</v>
      </c>
      <c r="L208" s="165">
        <f t="shared" si="0"/>
        <v>0</v>
      </c>
    </row>
    <row r="209" spans="1:12" x14ac:dyDescent="0.2">
      <c r="A209" s="78" t="s">
        <v>720</v>
      </c>
      <c r="B209" s="140" t="s">
        <v>372</v>
      </c>
      <c r="C209" s="141"/>
      <c r="D209" s="141"/>
      <c r="E209" s="141"/>
      <c r="F209" s="141"/>
      <c r="G209" s="159" t="s">
        <v>721</v>
      </c>
      <c r="H209" s="160">
        <v>1488.41</v>
      </c>
      <c r="I209" s="160">
        <v>0</v>
      </c>
      <c r="J209" s="160">
        <v>0</v>
      </c>
      <c r="K209" s="160">
        <v>1488.41</v>
      </c>
      <c r="L209" s="165">
        <f t="shared" si="0"/>
        <v>0</v>
      </c>
    </row>
    <row r="210" spans="1:12" x14ac:dyDescent="0.2">
      <c r="A210" s="78" t="s">
        <v>722</v>
      </c>
      <c r="B210" s="140" t="s">
        <v>372</v>
      </c>
      <c r="C210" s="141"/>
      <c r="D210" s="141"/>
      <c r="E210" s="141"/>
      <c r="F210" s="141"/>
      <c r="G210" s="159" t="s">
        <v>723</v>
      </c>
      <c r="H210" s="160">
        <v>4890.7</v>
      </c>
      <c r="I210" s="160">
        <v>0</v>
      </c>
      <c r="J210" s="160">
        <v>0</v>
      </c>
      <c r="K210" s="160">
        <v>4890.7</v>
      </c>
      <c r="L210" s="165">
        <f t="shared" si="0"/>
        <v>0</v>
      </c>
    </row>
    <row r="211" spans="1:12" x14ac:dyDescent="0.2">
      <c r="A211" s="78" t="s">
        <v>724</v>
      </c>
      <c r="B211" s="140" t="s">
        <v>372</v>
      </c>
      <c r="C211" s="141"/>
      <c r="D211" s="141"/>
      <c r="E211" s="141"/>
      <c r="F211" s="141"/>
      <c r="G211" s="159" t="s">
        <v>725</v>
      </c>
      <c r="H211" s="160">
        <v>1477.6</v>
      </c>
      <c r="I211" s="160">
        <v>0</v>
      </c>
      <c r="J211" s="160">
        <v>0</v>
      </c>
      <c r="K211" s="160">
        <v>1477.6</v>
      </c>
      <c r="L211" s="165">
        <f t="shared" si="0"/>
        <v>0</v>
      </c>
    </row>
    <row r="212" spans="1:12" x14ac:dyDescent="0.2">
      <c r="A212" s="78" t="s">
        <v>726</v>
      </c>
      <c r="B212" s="140" t="s">
        <v>372</v>
      </c>
      <c r="C212" s="141"/>
      <c r="D212" s="141"/>
      <c r="E212" s="141"/>
      <c r="F212" s="141"/>
      <c r="G212" s="159" t="s">
        <v>727</v>
      </c>
      <c r="H212" s="160">
        <v>184.7</v>
      </c>
      <c r="I212" s="160">
        <v>0</v>
      </c>
      <c r="J212" s="160">
        <v>0</v>
      </c>
      <c r="K212" s="160">
        <v>184.7</v>
      </c>
      <c r="L212" s="165">
        <f t="shared" si="0"/>
        <v>0</v>
      </c>
    </row>
    <row r="213" spans="1:12" x14ac:dyDescent="0.2">
      <c r="A213" s="78" t="s">
        <v>728</v>
      </c>
      <c r="B213" s="140" t="s">
        <v>372</v>
      </c>
      <c r="C213" s="141"/>
      <c r="D213" s="141"/>
      <c r="E213" s="141"/>
      <c r="F213" s="141"/>
      <c r="G213" s="159" t="s">
        <v>729</v>
      </c>
      <c r="H213" s="160">
        <v>6.4</v>
      </c>
      <c r="I213" s="160">
        <v>0</v>
      </c>
      <c r="J213" s="160">
        <v>0</v>
      </c>
      <c r="K213" s="160">
        <v>6.4</v>
      </c>
      <c r="L213" s="165">
        <f t="shared" si="0"/>
        <v>0</v>
      </c>
    </row>
    <row r="214" spans="1:12" x14ac:dyDescent="0.2">
      <c r="A214" s="78" t="s">
        <v>730</v>
      </c>
      <c r="B214" s="140" t="s">
        <v>372</v>
      </c>
      <c r="C214" s="141"/>
      <c r="D214" s="141"/>
      <c r="E214" s="141"/>
      <c r="F214" s="141"/>
      <c r="G214" s="159" t="s">
        <v>731</v>
      </c>
      <c r="H214" s="160">
        <v>428.31</v>
      </c>
      <c r="I214" s="160">
        <v>0</v>
      </c>
      <c r="J214" s="160">
        <v>0</v>
      </c>
      <c r="K214" s="160">
        <v>428.31</v>
      </c>
      <c r="L214" s="165">
        <f t="shared" si="0"/>
        <v>0</v>
      </c>
    </row>
    <row r="215" spans="1:12" x14ac:dyDescent="0.2">
      <c r="A215" s="80" t="s">
        <v>372</v>
      </c>
      <c r="B215" s="140" t="s">
        <v>372</v>
      </c>
      <c r="C215" s="141"/>
      <c r="D215" s="141"/>
      <c r="E215" s="141"/>
      <c r="F215" s="141"/>
      <c r="G215" s="162" t="s">
        <v>372</v>
      </c>
      <c r="H215" s="163"/>
      <c r="I215" s="163"/>
      <c r="J215" s="163"/>
      <c r="K215" s="163"/>
      <c r="L215" s="165">
        <f t="shared" si="0"/>
        <v>0</v>
      </c>
    </row>
    <row r="216" spans="1:12" x14ac:dyDescent="0.2">
      <c r="A216" s="76" t="s">
        <v>732</v>
      </c>
      <c r="B216" s="140" t="s">
        <v>372</v>
      </c>
      <c r="C216" s="141"/>
      <c r="D216" s="141"/>
      <c r="E216" s="141"/>
      <c r="F216" s="58" t="s">
        <v>733</v>
      </c>
      <c r="G216" s="156"/>
      <c r="H216" s="157">
        <v>36160.81</v>
      </c>
      <c r="I216" s="157">
        <v>16948.37</v>
      </c>
      <c r="J216" s="157">
        <v>6774.9</v>
      </c>
      <c r="K216" s="157">
        <v>46334.28</v>
      </c>
      <c r="L216" s="165">
        <f t="shared" si="0"/>
        <v>10173.469999999999</v>
      </c>
    </row>
    <row r="217" spans="1:12" x14ac:dyDescent="0.2">
      <c r="A217" s="78" t="s">
        <v>734</v>
      </c>
      <c r="B217" s="140" t="s">
        <v>372</v>
      </c>
      <c r="C217" s="141"/>
      <c r="D217" s="141"/>
      <c r="E217" s="141"/>
      <c r="F217" s="141"/>
      <c r="G217" s="159" t="s">
        <v>717</v>
      </c>
      <c r="H217" s="160">
        <v>22419.02</v>
      </c>
      <c r="I217" s="160">
        <v>5081.18</v>
      </c>
      <c r="J217" s="160">
        <v>0</v>
      </c>
      <c r="K217" s="160">
        <v>27500.2</v>
      </c>
      <c r="L217" s="165">
        <f t="shared" si="0"/>
        <v>5081.18</v>
      </c>
    </row>
    <row r="218" spans="1:12" x14ac:dyDescent="0.2">
      <c r="A218" s="78" t="s">
        <v>735</v>
      </c>
      <c r="B218" s="140" t="s">
        <v>372</v>
      </c>
      <c r="C218" s="141"/>
      <c r="D218" s="141"/>
      <c r="E218" s="141"/>
      <c r="F218" s="141"/>
      <c r="G218" s="159" t="s">
        <v>719</v>
      </c>
      <c r="H218" s="160">
        <v>4335.9399999999996</v>
      </c>
      <c r="I218" s="160">
        <v>6503.91</v>
      </c>
      <c r="J218" s="160">
        <v>4335.9399999999996</v>
      </c>
      <c r="K218" s="160">
        <v>6503.91</v>
      </c>
      <c r="L218" s="165">
        <f t="shared" si="0"/>
        <v>2167.9700000000003</v>
      </c>
    </row>
    <row r="219" spans="1:12" x14ac:dyDescent="0.2">
      <c r="A219" s="78" t="s">
        <v>736</v>
      </c>
      <c r="B219" s="140" t="s">
        <v>372</v>
      </c>
      <c r="C219" s="141"/>
      <c r="D219" s="141"/>
      <c r="E219" s="141"/>
      <c r="F219" s="141"/>
      <c r="G219" s="159" t="s">
        <v>721</v>
      </c>
      <c r="H219" s="160">
        <v>2438.96</v>
      </c>
      <c r="I219" s="160">
        <v>3793.95</v>
      </c>
      <c r="J219" s="160">
        <v>2438.96</v>
      </c>
      <c r="K219" s="160">
        <v>3793.95</v>
      </c>
      <c r="L219" s="165">
        <f t="shared" si="0"/>
        <v>1354.9899999999998</v>
      </c>
    </row>
    <row r="220" spans="1:12" x14ac:dyDescent="0.2">
      <c r="A220" s="78" t="s">
        <v>737</v>
      </c>
      <c r="B220" s="140" t="s">
        <v>372</v>
      </c>
      <c r="C220" s="141"/>
      <c r="D220" s="141"/>
      <c r="E220" s="141"/>
      <c r="F220" s="141"/>
      <c r="G220" s="159" t="s">
        <v>723</v>
      </c>
      <c r="H220" s="160">
        <v>4483.82</v>
      </c>
      <c r="I220" s="160">
        <v>1016.24</v>
      </c>
      <c r="J220" s="160">
        <v>0</v>
      </c>
      <c r="K220" s="160">
        <v>5500.06</v>
      </c>
      <c r="L220" s="165">
        <f t="shared" si="0"/>
        <v>1016.24</v>
      </c>
    </row>
    <row r="221" spans="1:12" x14ac:dyDescent="0.2">
      <c r="A221" s="78" t="s">
        <v>738</v>
      </c>
      <c r="B221" s="140" t="s">
        <v>372</v>
      </c>
      <c r="C221" s="141"/>
      <c r="D221" s="141"/>
      <c r="E221" s="141"/>
      <c r="F221" s="141"/>
      <c r="G221" s="159" t="s">
        <v>725</v>
      </c>
      <c r="H221" s="160">
        <v>1793.52</v>
      </c>
      <c r="I221" s="160">
        <v>406.49</v>
      </c>
      <c r="J221" s="160">
        <v>0</v>
      </c>
      <c r="K221" s="160">
        <v>2200.0100000000002</v>
      </c>
      <c r="L221" s="165">
        <f t="shared" si="0"/>
        <v>406.49</v>
      </c>
    </row>
    <row r="222" spans="1:12" x14ac:dyDescent="0.2">
      <c r="A222" s="78" t="s">
        <v>739</v>
      </c>
      <c r="B222" s="140" t="s">
        <v>372</v>
      </c>
      <c r="C222" s="141"/>
      <c r="D222" s="141"/>
      <c r="E222" s="141"/>
      <c r="F222" s="141"/>
      <c r="G222" s="159" t="s">
        <v>729</v>
      </c>
      <c r="H222" s="160">
        <v>7.68</v>
      </c>
      <c r="I222" s="160">
        <v>1.71</v>
      </c>
      <c r="J222" s="160">
        <v>0</v>
      </c>
      <c r="K222" s="160">
        <v>9.39</v>
      </c>
      <c r="L222" s="165">
        <f t="shared" si="0"/>
        <v>1.71</v>
      </c>
    </row>
    <row r="223" spans="1:12" x14ac:dyDescent="0.2">
      <c r="A223" s="78" t="s">
        <v>740</v>
      </c>
      <c r="B223" s="140" t="s">
        <v>372</v>
      </c>
      <c r="C223" s="141"/>
      <c r="D223" s="141"/>
      <c r="E223" s="141"/>
      <c r="F223" s="141"/>
      <c r="G223" s="159" t="s">
        <v>731</v>
      </c>
      <c r="H223" s="160">
        <v>681.87</v>
      </c>
      <c r="I223" s="160">
        <v>144.88999999999999</v>
      </c>
      <c r="J223" s="160">
        <v>0</v>
      </c>
      <c r="K223" s="160">
        <v>826.76</v>
      </c>
      <c r="L223" s="165">
        <f t="shared" si="0"/>
        <v>144.88999999999999</v>
      </c>
    </row>
    <row r="224" spans="1:12" x14ac:dyDescent="0.2">
      <c r="A224" s="80" t="s">
        <v>372</v>
      </c>
      <c r="B224" s="140" t="s">
        <v>372</v>
      </c>
      <c r="C224" s="141"/>
      <c r="D224" s="141"/>
      <c r="E224" s="141"/>
      <c r="F224" s="141"/>
      <c r="G224" s="162" t="s">
        <v>372</v>
      </c>
      <c r="H224" s="163"/>
      <c r="I224" s="163"/>
      <c r="J224" s="163"/>
      <c r="K224" s="163"/>
      <c r="L224" s="165">
        <f t="shared" si="0"/>
        <v>0</v>
      </c>
    </row>
    <row r="225" spans="1:12" x14ac:dyDescent="0.2">
      <c r="A225" s="76" t="s">
        <v>741</v>
      </c>
      <c r="B225" s="140" t="s">
        <v>372</v>
      </c>
      <c r="C225" s="141"/>
      <c r="D225" s="141"/>
      <c r="E225" s="58" t="s">
        <v>742</v>
      </c>
      <c r="F225" s="59"/>
      <c r="G225" s="156"/>
      <c r="H225" s="157">
        <v>2747152.82</v>
      </c>
      <c r="I225" s="157">
        <v>954759.51</v>
      </c>
      <c r="J225" s="157">
        <v>649097.86</v>
      </c>
      <c r="K225" s="157">
        <v>3052814.47</v>
      </c>
      <c r="L225" s="165">
        <f t="shared" si="0"/>
        <v>305661.65000000002</v>
      </c>
    </row>
    <row r="226" spans="1:12" x14ac:dyDescent="0.2">
      <c r="A226" s="76" t="s">
        <v>743</v>
      </c>
      <c r="B226" s="140" t="s">
        <v>372</v>
      </c>
      <c r="C226" s="141"/>
      <c r="D226" s="141"/>
      <c r="E226" s="141"/>
      <c r="F226" s="58" t="s">
        <v>715</v>
      </c>
      <c r="G226" s="156"/>
      <c r="H226" s="157">
        <v>657884.30000000005</v>
      </c>
      <c r="I226" s="157">
        <v>164149.4</v>
      </c>
      <c r="J226" s="157">
        <v>163758.48000000001</v>
      </c>
      <c r="K226" s="157">
        <v>658275.22</v>
      </c>
      <c r="L226" s="165">
        <f t="shared" si="0"/>
        <v>390.9199999999837</v>
      </c>
    </row>
    <row r="227" spans="1:12" x14ac:dyDescent="0.2">
      <c r="A227" s="78" t="s">
        <v>744</v>
      </c>
      <c r="B227" s="140" t="s">
        <v>372</v>
      </c>
      <c r="C227" s="141"/>
      <c r="D227" s="141"/>
      <c r="E227" s="141"/>
      <c r="F227" s="141"/>
      <c r="G227" s="159" t="s">
        <v>717</v>
      </c>
      <c r="H227" s="160">
        <v>342600.12</v>
      </c>
      <c r="I227" s="160">
        <v>32775.35</v>
      </c>
      <c r="J227" s="160">
        <v>0</v>
      </c>
      <c r="K227" s="160">
        <v>375375.47</v>
      </c>
      <c r="L227" s="165">
        <f t="shared" si="0"/>
        <v>32775.35</v>
      </c>
    </row>
    <row r="228" spans="1:12" x14ac:dyDescent="0.2">
      <c r="A228" s="78" t="s">
        <v>745</v>
      </c>
      <c r="B228" s="140" t="s">
        <v>372</v>
      </c>
      <c r="C228" s="141"/>
      <c r="D228" s="141"/>
      <c r="E228" s="141"/>
      <c r="F228" s="141"/>
      <c r="G228" s="159" t="s">
        <v>719</v>
      </c>
      <c r="H228" s="160">
        <v>46437.98</v>
      </c>
      <c r="I228" s="160">
        <v>80212.09</v>
      </c>
      <c r="J228" s="160">
        <v>122859.58</v>
      </c>
      <c r="K228" s="160">
        <v>3790.49</v>
      </c>
      <c r="L228" s="165">
        <f t="shared" si="0"/>
        <v>-42647.490000000005</v>
      </c>
    </row>
    <row r="229" spans="1:12" x14ac:dyDescent="0.2">
      <c r="A229" s="78" t="s">
        <v>746</v>
      </c>
      <c r="B229" s="140" t="s">
        <v>372</v>
      </c>
      <c r="C229" s="141"/>
      <c r="D229" s="141"/>
      <c r="E229" s="141"/>
      <c r="F229" s="141"/>
      <c r="G229" s="159" t="s">
        <v>721</v>
      </c>
      <c r="H229" s="160">
        <v>42322.68</v>
      </c>
      <c r="I229" s="160">
        <v>26368.63</v>
      </c>
      <c r="J229" s="160">
        <v>39341.56</v>
      </c>
      <c r="K229" s="160">
        <v>29349.75</v>
      </c>
      <c r="L229" s="165">
        <f t="shared" si="0"/>
        <v>-12972.929999999997</v>
      </c>
    </row>
    <row r="230" spans="1:12" x14ac:dyDescent="0.2">
      <c r="A230" s="78" t="s">
        <v>747</v>
      </c>
      <c r="B230" s="140" t="s">
        <v>372</v>
      </c>
      <c r="C230" s="141"/>
      <c r="D230" s="141"/>
      <c r="E230" s="141"/>
      <c r="F230" s="141"/>
      <c r="G230" s="159" t="s">
        <v>748</v>
      </c>
      <c r="H230" s="160">
        <v>2926.97</v>
      </c>
      <c r="I230" s="160">
        <v>0</v>
      </c>
      <c r="J230" s="160">
        <v>0</v>
      </c>
      <c r="K230" s="160">
        <v>2926.97</v>
      </c>
      <c r="L230" s="165">
        <f t="shared" si="0"/>
        <v>0</v>
      </c>
    </row>
    <row r="231" spans="1:12" x14ac:dyDescent="0.2">
      <c r="A231" s="78" t="s">
        <v>749</v>
      </c>
      <c r="B231" s="140" t="s">
        <v>372</v>
      </c>
      <c r="C231" s="141"/>
      <c r="D231" s="141"/>
      <c r="E231" s="141"/>
      <c r="F231" s="141"/>
      <c r="G231" s="159" t="s">
        <v>723</v>
      </c>
      <c r="H231" s="160">
        <v>99836.94</v>
      </c>
      <c r="I231" s="160">
        <v>9770.7000000000007</v>
      </c>
      <c r="J231" s="160">
        <v>0</v>
      </c>
      <c r="K231" s="160">
        <v>109607.64</v>
      </c>
      <c r="L231" s="165">
        <f t="shared" si="0"/>
        <v>9770.7000000000007</v>
      </c>
    </row>
    <row r="232" spans="1:12" x14ac:dyDescent="0.2">
      <c r="A232" s="78" t="s">
        <v>750</v>
      </c>
      <c r="B232" s="140" t="s">
        <v>372</v>
      </c>
      <c r="C232" s="141"/>
      <c r="D232" s="141"/>
      <c r="E232" s="141"/>
      <c r="F232" s="141"/>
      <c r="G232" s="159" t="s">
        <v>725</v>
      </c>
      <c r="H232" s="160">
        <v>32667.47</v>
      </c>
      <c r="I232" s="160">
        <v>2978.87</v>
      </c>
      <c r="J232" s="160">
        <v>0</v>
      </c>
      <c r="K232" s="160">
        <v>35646.339999999997</v>
      </c>
      <c r="L232" s="165">
        <f t="shared" si="0"/>
        <v>2978.87</v>
      </c>
    </row>
    <row r="233" spans="1:12" x14ac:dyDescent="0.2">
      <c r="A233" s="78" t="s">
        <v>751</v>
      </c>
      <c r="B233" s="140" t="s">
        <v>372</v>
      </c>
      <c r="C233" s="141"/>
      <c r="D233" s="141"/>
      <c r="E233" s="141"/>
      <c r="F233" s="141"/>
      <c r="G233" s="159" t="s">
        <v>727</v>
      </c>
      <c r="H233" s="160">
        <v>3726.72</v>
      </c>
      <c r="I233" s="160">
        <v>362.98</v>
      </c>
      <c r="J233" s="160">
        <v>0</v>
      </c>
      <c r="K233" s="160">
        <v>4089.7</v>
      </c>
      <c r="L233" s="165">
        <f t="shared" si="0"/>
        <v>362.98</v>
      </c>
    </row>
    <row r="234" spans="1:12" x14ac:dyDescent="0.2">
      <c r="A234" s="78" t="s">
        <v>752</v>
      </c>
      <c r="B234" s="140" t="s">
        <v>372</v>
      </c>
      <c r="C234" s="141"/>
      <c r="D234" s="141"/>
      <c r="E234" s="141"/>
      <c r="F234" s="141"/>
      <c r="G234" s="159" t="s">
        <v>753</v>
      </c>
      <c r="H234" s="160">
        <v>21044.97</v>
      </c>
      <c r="I234" s="160">
        <v>4389.76</v>
      </c>
      <c r="J234" s="160">
        <v>1172.47</v>
      </c>
      <c r="K234" s="160">
        <v>24262.26</v>
      </c>
      <c r="L234" s="165">
        <f t="shared" si="0"/>
        <v>3217.29</v>
      </c>
    </row>
    <row r="235" spans="1:12" x14ac:dyDescent="0.2">
      <c r="A235" s="78" t="s">
        <v>754</v>
      </c>
      <c r="B235" s="140" t="s">
        <v>372</v>
      </c>
      <c r="C235" s="141"/>
      <c r="D235" s="141"/>
      <c r="E235" s="141"/>
      <c r="F235" s="141"/>
      <c r="G235" s="159" t="s">
        <v>729</v>
      </c>
      <c r="H235" s="160">
        <v>768.54</v>
      </c>
      <c r="I235" s="160">
        <v>68.319999999999993</v>
      </c>
      <c r="J235" s="160">
        <v>0</v>
      </c>
      <c r="K235" s="160">
        <v>836.86</v>
      </c>
      <c r="L235" s="165">
        <f t="shared" si="0"/>
        <v>68.319999999999993</v>
      </c>
    </row>
    <row r="236" spans="1:12" x14ac:dyDescent="0.2">
      <c r="A236" s="78" t="s">
        <v>755</v>
      </c>
      <c r="B236" s="140" t="s">
        <v>372</v>
      </c>
      <c r="C236" s="141"/>
      <c r="D236" s="141"/>
      <c r="E236" s="141"/>
      <c r="F236" s="141"/>
      <c r="G236" s="159" t="s">
        <v>731</v>
      </c>
      <c r="H236" s="160">
        <v>52376.18</v>
      </c>
      <c r="I236" s="160">
        <v>5650.71</v>
      </c>
      <c r="J236" s="160">
        <v>0</v>
      </c>
      <c r="K236" s="160">
        <v>58026.89</v>
      </c>
      <c r="L236" s="165">
        <f t="shared" si="0"/>
        <v>5650.71</v>
      </c>
    </row>
    <row r="237" spans="1:12" x14ac:dyDescent="0.2">
      <c r="A237" s="78" t="s">
        <v>756</v>
      </c>
      <c r="B237" s="140" t="s">
        <v>372</v>
      </c>
      <c r="C237" s="141"/>
      <c r="D237" s="141"/>
      <c r="E237" s="141"/>
      <c r="F237" s="141"/>
      <c r="G237" s="159" t="s">
        <v>757</v>
      </c>
      <c r="H237" s="160">
        <v>9135.73</v>
      </c>
      <c r="I237" s="160">
        <v>1280.99</v>
      </c>
      <c r="J237" s="160">
        <v>384.87</v>
      </c>
      <c r="K237" s="160">
        <v>10031.85</v>
      </c>
      <c r="L237" s="165">
        <f t="shared" si="0"/>
        <v>896.12</v>
      </c>
    </row>
    <row r="238" spans="1:12" x14ac:dyDescent="0.2">
      <c r="A238" s="78" t="s">
        <v>758</v>
      </c>
      <c r="B238" s="140" t="s">
        <v>372</v>
      </c>
      <c r="C238" s="141"/>
      <c r="D238" s="141"/>
      <c r="E238" s="141"/>
      <c r="F238" s="141"/>
      <c r="G238" s="159" t="s">
        <v>759</v>
      </c>
      <c r="H238" s="160">
        <v>4040</v>
      </c>
      <c r="I238" s="160">
        <v>291</v>
      </c>
      <c r="J238" s="160">
        <v>0</v>
      </c>
      <c r="K238" s="160">
        <v>4331</v>
      </c>
      <c r="L238" s="165">
        <f t="shared" si="0"/>
        <v>291</v>
      </c>
    </row>
    <row r="239" spans="1:12" x14ac:dyDescent="0.2">
      <c r="A239" s="80" t="s">
        <v>372</v>
      </c>
      <c r="B239" s="140" t="s">
        <v>372</v>
      </c>
      <c r="C239" s="141"/>
      <c r="D239" s="141"/>
      <c r="E239" s="141"/>
      <c r="F239" s="141"/>
      <c r="G239" s="162" t="s">
        <v>372</v>
      </c>
      <c r="H239" s="163"/>
      <c r="I239" s="163"/>
      <c r="J239" s="163"/>
      <c r="K239" s="163"/>
      <c r="L239" s="165">
        <f t="shared" si="0"/>
        <v>0</v>
      </c>
    </row>
    <row r="240" spans="1:12" x14ac:dyDescent="0.2">
      <c r="A240" s="76" t="s">
        <v>760</v>
      </c>
      <c r="B240" s="140" t="s">
        <v>372</v>
      </c>
      <c r="C240" s="141"/>
      <c r="D240" s="141"/>
      <c r="E240" s="141"/>
      <c r="F240" s="58" t="s">
        <v>733</v>
      </c>
      <c r="G240" s="156"/>
      <c r="H240" s="157">
        <v>2089268.52</v>
      </c>
      <c r="I240" s="157">
        <v>790610.11</v>
      </c>
      <c r="J240" s="157">
        <v>485339.38</v>
      </c>
      <c r="K240" s="157">
        <v>2394539.25</v>
      </c>
      <c r="L240" s="165">
        <f t="shared" si="0"/>
        <v>305270.73</v>
      </c>
    </row>
    <row r="241" spans="1:12" x14ac:dyDescent="0.2">
      <c r="A241" s="78" t="s">
        <v>761</v>
      </c>
      <c r="B241" s="140" t="s">
        <v>372</v>
      </c>
      <c r="C241" s="141"/>
      <c r="D241" s="141"/>
      <c r="E241" s="141"/>
      <c r="F241" s="141"/>
      <c r="G241" s="159" t="s">
        <v>717</v>
      </c>
      <c r="H241" s="160">
        <v>1011377.01</v>
      </c>
      <c r="I241" s="160">
        <v>147089.89000000001</v>
      </c>
      <c r="J241" s="160">
        <v>346.92</v>
      </c>
      <c r="K241" s="160">
        <v>1158119.98</v>
      </c>
      <c r="L241" s="165">
        <f t="shared" si="0"/>
        <v>146742.97</v>
      </c>
    </row>
    <row r="242" spans="1:12" x14ac:dyDescent="0.2">
      <c r="A242" s="78" t="s">
        <v>762</v>
      </c>
      <c r="B242" s="140" t="s">
        <v>372</v>
      </c>
      <c r="C242" s="141"/>
      <c r="D242" s="141"/>
      <c r="E242" s="141"/>
      <c r="F242" s="141"/>
      <c r="G242" s="159" t="s">
        <v>719</v>
      </c>
      <c r="H242" s="160">
        <v>138445.81</v>
      </c>
      <c r="I242" s="160">
        <v>353913.99</v>
      </c>
      <c r="J242" s="160">
        <v>339098.42</v>
      </c>
      <c r="K242" s="160">
        <v>153261.38</v>
      </c>
      <c r="L242" s="165">
        <f t="shared" si="0"/>
        <v>14815.570000000007</v>
      </c>
    </row>
    <row r="243" spans="1:12" x14ac:dyDescent="0.2">
      <c r="A243" s="78" t="s">
        <v>763</v>
      </c>
      <c r="B243" s="140" t="s">
        <v>372</v>
      </c>
      <c r="C243" s="141"/>
      <c r="D243" s="141"/>
      <c r="E243" s="141"/>
      <c r="F243" s="141"/>
      <c r="G243" s="159" t="s">
        <v>721</v>
      </c>
      <c r="H243" s="160">
        <v>130562.17</v>
      </c>
      <c r="I243" s="160">
        <v>145351.98000000001</v>
      </c>
      <c r="J243" s="160">
        <v>130333.36</v>
      </c>
      <c r="K243" s="160">
        <v>145580.79</v>
      </c>
      <c r="L243" s="165">
        <f t="shared" si="0"/>
        <v>15018.62000000001</v>
      </c>
    </row>
    <row r="244" spans="1:12" x14ac:dyDescent="0.2">
      <c r="A244" s="78" t="s">
        <v>764</v>
      </c>
      <c r="B244" s="140" t="s">
        <v>372</v>
      </c>
      <c r="C244" s="141"/>
      <c r="D244" s="141"/>
      <c r="E244" s="141"/>
      <c r="F244" s="141"/>
      <c r="G244" s="159" t="s">
        <v>748</v>
      </c>
      <c r="H244" s="160">
        <v>-885.22</v>
      </c>
      <c r="I244" s="160">
        <v>0</v>
      </c>
      <c r="J244" s="160">
        <v>1770.44</v>
      </c>
      <c r="K244" s="160">
        <v>-2655.66</v>
      </c>
      <c r="L244" s="165">
        <f t="shared" si="0"/>
        <v>-1770.44</v>
      </c>
    </row>
    <row r="245" spans="1:12" x14ac:dyDescent="0.2">
      <c r="A245" s="78" t="s">
        <v>765</v>
      </c>
      <c r="B245" s="140" t="s">
        <v>372</v>
      </c>
      <c r="C245" s="141"/>
      <c r="D245" s="141"/>
      <c r="E245" s="141"/>
      <c r="F245" s="141"/>
      <c r="G245" s="159" t="s">
        <v>766</v>
      </c>
      <c r="H245" s="160">
        <v>1503.84</v>
      </c>
      <c r="I245" s="160">
        <v>0</v>
      </c>
      <c r="J245" s="160">
        <v>0</v>
      </c>
      <c r="K245" s="160">
        <v>1503.84</v>
      </c>
      <c r="L245" s="165">
        <f t="shared" si="0"/>
        <v>0</v>
      </c>
    </row>
    <row r="246" spans="1:12" x14ac:dyDescent="0.2">
      <c r="A246" s="78" t="s">
        <v>767</v>
      </c>
      <c r="B246" s="140" t="s">
        <v>372</v>
      </c>
      <c r="C246" s="141"/>
      <c r="D246" s="141"/>
      <c r="E246" s="141"/>
      <c r="F246" s="141"/>
      <c r="G246" s="159" t="s">
        <v>723</v>
      </c>
      <c r="H246" s="160">
        <v>300514.75</v>
      </c>
      <c r="I246" s="160">
        <v>41522.980000000003</v>
      </c>
      <c r="J246" s="160">
        <v>0</v>
      </c>
      <c r="K246" s="160">
        <v>342037.73</v>
      </c>
      <c r="L246" s="165">
        <f t="shared" si="0"/>
        <v>41522.980000000003</v>
      </c>
    </row>
    <row r="247" spans="1:12" x14ac:dyDescent="0.2">
      <c r="A247" s="78" t="s">
        <v>768</v>
      </c>
      <c r="B247" s="140" t="s">
        <v>372</v>
      </c>
      <c r="C247" s="141"/>
      <c r="D247" s="141"/>
      <c r="E247" s="141"/>
      <c r="F247" s="141"/>
      <c r="G247" s="159" t="s">
        <v>725</v>
      </c>
      <c r="H247" s="160">
        <v>89044.35</v>
      </c>
      <c r="I247" s="160">
        <v>12144.17</v>
      </c>
      <c r="J247" s="160">
        <v>0</v>
      </c>
      <c r="K247" s="160">
        <v>101188.52</v>
      </c>
      <c r="L247" s="165">
        <f t="shared" si="0"/>
        <v>12144.17</v>
      </c>
    </row>
    <row r="248" spans="1:12" x14ac:dyDescent="0.2">
      <c r="A248" s="78" t="s">
        <v>769</v>
      </c>
      <c r="B248" s="140" t="s">
        <v>372</v>
      </c>
      <c r="C248" s="141"/>
      <c r="D248" s="141"/>
      <c r="E248" s="141"/>
      <c r="F248" s="141"/>
      <c r="G248" s="159" t="s">
        <v>727</v>
      </c>
      <c r="H248" s="160">
        <v>11183.96</v>
      </c>
      <c r="I248" s="160">
        <v>1526.55</v>
      </c>
      <c r="J248" s="160">
        <v>0</v>
      </c>
      <c r="K248" s="160">
        <v>12710.51</v>
      </c>
      <c r="L248" s="165">
        <f t="shared" si="0"/>
        <v>1526.55</v>
      </c>
    </row>
    <row r="249" spans="1:12" x14ac:dyDescent="0.2">
      <c r="A249" s="78" t="s">
        <v>770</v>
      </c>
      <c r="B249" s="140" t="s">
        <v>372</v>
      </c>
      <c r="C249" s="141"/>
      <c r="D249" s="141"/>
      <c r="E249" s="141"/>
      <c r="F249" s="141"/>
      <c r="G249" s="159" t="s">
        <v>753</v>
      </c>
      <c r="H249" s="160">
        <v>105939.22</v>
      </c>
      <c r="I249" s="160">
        <v>31418.080000000002</v>
      </c>
      <c r="J249" s="160">
        <v>9391.49</v>
      </c>
      <c r="K249" s="160">
        <v>127965.81</v>
      </c>
      <c r="L249" s="165">
        <f t="shared" si="0"/>
        <v>22026.590000000004</v>
      </c>
    </row>
    <row r="250" spans="1:12" x14ac:dyDescent="0.2">
      <c r="A250" s="78" t="s">
        <v>771</v>
      </c>
      <c r="B250" s="140" t="s">
        <v>372</v>
      </c>
      <c r="C250" s="141"/>
      <c r="D250" s="141"/>
      <c r="E250" s="141"/>
      <c r="F250" s="141"/>
      <c r="G250" s="159" t="s">
        <v>729</v>
      </c>
      <c r="H250" s="160">
        <v>3522.51</v>
      </c>
      <c r="I250" s="160">
        <v>572.33000000000004</v>
      </c>
      <c r="J250" s="160">
        <v>0.56000000000000005</v>
      </c>
      <c r="K250" s="160">
        <v>4094.28</v>
      </c>
      <c r="L250" s="165">
        <f t="shared" si="0"/>
        <v>571.7700000000001</v>
      </c>
    </row>
    <row r="251" spans="1:12" x14ac:dyDescent="0.2">
      <c r="A251" s="78" t="s">
        <v>772</v>
      </c>
      <c r="B251" s="140" t="s">
        <v>372</v>
      </c>
      <c r="C251" s="141"/>
      <c r="D251" s="141"/>
      <c r="E251" s="141"/>
      <c r="F251" s="141"/>
      <c r="G251" s="159" t="s">
        <v>731</v>
      </c>
      <c r="H251" s="160">
        <v>237758.2</v>
      </c>
      <c r="I251" s="160">
        <v>42153.53</v>
      </c>
      <c r="J251" s="160">
        <v>637.39</v>
      </c>
      <c r="K251" s="160">
        <v>279274.34000000003</v>
      </c>
      <c r="L251" s="165">
        <f t="shared" si="0"/>
        <v>41516.14</v>
      </c>
    </row>
    <row r="252" spans="1:12" x14ac:dyDescent="0.2">
      <c r="A252" s="78" t="s">
        <v>773</v>
      </c>
      <c r="B252" s="140" t="s">
        <v>372</v>
      </c>
      <c r="C252" s="141"/>
      <c r="D252" s="141"/>
      <c r="E252" s="141"/>
      <c r="F252" s="141"/>
      <c r="G252" s="159" t="s">
        <v>757</v>
      </c>
      <c r="H252" s="160">
        <v>57716.92</v>
      </c>
      <c r="I252" s="160">
        <v>14334.61</v>
      </c>
      <c r="J252" s="160">
        <v>3760.8</v>
      </c>
      <c r="K252" s="160">
        <v>68290.73</v>
      </c>
      <c r="L252" s="165">
        <f t="shared" si="0"/>
        <v>10573.810000000001</v>
      </c>
    </row>
    <row r="253" spans="1:12" x14ac:dyDescent="0.2">
      <c r="A253" s="78" t="s">
        <v>774</v>
      </c>
      <c r="B253" s="140" t="s">
        <v>372</v>
      </c>
      <c r="C253" s="141"/>
      <c r="D253" s="141"/>
      <c r="E253" s="141"/>
      <c r="F253" s="141"/>
      <c r="G253" s="159" t="s">
        <v>759</v>
      </c>
      <c r="H253" s="160">
        <v>2585</v>
      </c>
      <c r="I253" s="160">
        <v>582</v>
      </c>
      <c r="J253" s="160">
        <v>0</v>
      </c>
      <c r="K253" s="160">
        <v>3167</v>
      </c>
      <c r="L253" s="165">
        <f t="shared" si="0"/>
        <v>582</v>
      </c>
    </row>
    <row r="254" spans="1:12" x14ac:dyDescent="0.2">
      <c r="A254" s="80" t="s">
        <v>372</v>
      </c>
      <c r="B254" s="140" t="s">
        <v>372</v>
      </c>
      <c r="C254" s="141"/>
      <c r="D254" s="141"/>
      <c r="E254" s="141"/>
      <c r="F254" s="141"/>
      <c r="G254" s="162" t="s">
        <v>372</v>
      </c>
      <c r="H254" s="163"/>
      <c r="I254" s="163"/>
      <c r="J254" s="163"/>
      <c r="K254" s="163"/>
      <c r="L254" s="165">
        <f t="shared" si="0"/>
        <v>0</v>
      </c>
    </row>
    <row r="255" spans="1:12" x14ac:dyDescent="0.2">
      <c r="A255" s="76" t="s">
        <v>775</v>
      </c>
      <c r="B255" s="140" t="s">
        <v>372</v>
      </c>
      <c r="C255" s="141"/>
      <c r="D255" s="141"/>
      <c r="E255" s="58" t="s">
        <v>776</v>
      </c>
      <c r="F255" s="59"/>
      <c r="G255" s="156"/>
      <c r="H255" s="157">
        <v>322702.01</v>
      </c>
      <c r="I255" s="157">
        <v>52121.52</v>
      </c>
      <c r="J255" s="157">
        <v>780.31</v>
      </c>
      <c r="K255" s="157">
        <v>374043.22</v>
      </c>
      <c r="L255" s="165">
        <f t="shared" si="0"/>
        <v>51341.21</v>
      </c>
    </row>
    <row r="256" spans="1:12" x14ac:dyDescent="0.2">
      <c r="A256" s="76" t="s">
        <v>777</v>
      </c>
      <c r="B256" s="140" t="s">
        <v>372</v>
      </c>
      <c r="C256" s="141"/>
      <c r="D256" s="141"/>
      <c r="E256" s="141"/>
      <c r="F256" s="58" t="s">
        <v>715</v>
      </c>
      <c r="G256" s="156"/>
      <c r="H256" s="157">
        <v>10380.17</v>
      </c>
      <c r="I256" s="157">
        <v>411.38</v>
      </c>
      <c r="J256" s="157">
        <v>0</v>
      </c>
      <c r="K256" s="157">
        <v>10791.55</v>
      </c>
      <c r="L256" s="165">
        <f t="shared" si="0"/>
        <v>411.38</v>
      </c>
    </row>
    <row r="257" spans="1:12" x14ac:dyDescent="0.2">
      <c r="A257" s="78" t="s">
        <v>778</v>
      </c>
      <c r="B257" s="140" t="s">
        <v>372</v>
      </c>
      <c r="C257" s="141"/>
      <c r="D257" s="141"/>
      <c r="E257" s="141"/>
      <c r="F257" s="141"/>
      <c r="G257" s="159" t="s">
        <v>729</v>
      </c>
      <c r="H257" s="160">
        <v>68.31</v>
      </c>
      <c r="I257" s="160">
        <v>3.42</v>
      </c>
      <c r="J257" s="160">
        <v>0</v>
      </c>
      <c r="K257" s="160">
        <v>71.73</v>
      </c>
      <c r="L257" s="165">
        <f t="shared" si="0"/>
        <v>3.42</v>
      </c>
    </row>
    <row r="258" spans="1:12" x14ac:dyDescent="0.2">
      <c r="A258" s="78" t="s">
        <v>779</v>
      </c>
      <c r="B258" s="140" t="s">
        <v>372</v>
      </c>
      <c r="C258" s="141"/>
      <c r="D258" s="141"/>
      <c r="E258" s="141"/>
      <c r="F258" s="141"/>
      <c r="G258" s="159" t="s">
        <v>757</v>
      </c>
      <c r="H258" s="160">
        <v>1585.19</v>
      </c>
      <c r="I258" s="160">
        <v>60.36</v>
      </c>
      <c r="J258" s="160">
        <v>0</v>
      </c>
      <c r="K258" s="160">
        <v>1645.55</v>
      </c>
      <c r="L258" s="165">
        <f t="shared" si="0"/>
        <v>60.36</v>
      </c>
    </row>
    <row r="259" spans="1:12" x14ac:dyDescent="0.2">
      <c r="A259" s="78" t="s">
        <v>780</v>
      </c>
      <c r="B259" s="140" t="s">
        <v>372</v>
      </c>
      <c r="C259" s="141"/>
      <c r="D259" s="141"/>
      <c r="E259" s="141"/>
      <c r="F259" s="141"/>
      <c r="G259" s="159" t="s">
        <v>781</v>
      </c>
      <c r="H259" s="160">
        <v>8726.67</v>
      </c>
      <c r="I259" s="160">
        <v>347.6</v>
      </c>
      <c r="J259" s="160">
        <v>0</v>
      </c>
      <c r="K259" s="160">
        <v>9074.27</v>
      </c>
      <c r="L259" s="165">
        <f t="shared" si="0"/>
        <v>347.6</v>
      </c>
    </row>
    <row r="260" spans="1:12" x14ac:dyDescent="0.2">
      <c r="A260" s="80" t="s">
        <v>372</v>
      </c>
      <c r="B260" s="140" t="s">
        <v>372</v>
      </c>
      <c r="C260" s="141"/>
      <c r="D260" s="141"/>
      <c r="E260" s="141"/>
      <c r="F260" s="141"/>
      <c r="G260" s="162" t="s">
        <v>372</v>
      </c>
      <c r="H260" s="163"/>
      <c r="I260" s="163"/>
      <c r="J260" s="163"/>
      <c r="K260" s="163"/>
      <c r="L260" s="165">
        <f t="shared" si="0"/>
        <v>0</v>
      </c>
    </row>
    <row r="261" spans="1:12" x14ac:dyDescent="0.2">
      <c r="A261" s="76" t="s">
        <v>782</v>
      </c>
      <c r="B261" s="140" t="s">
        <v>372</v>
      </c>
      <c r="C261" s="141"/>
      <c r="D261" s="141"/>
      <c r="E261" s="141"/>
      <c r="F261" s="58" t="s">
        <v>733</v>
      </c>
      <c r="G261" s="156"/>
      <c r="H261" s="157">
        <v>312321.84000000003</v>
      </c>
      <c r="I261" s="157">
        <v>51710.14</v>
      </c>
      <c r="J261" s="157">
        <v>780.31</v>
      </c>
      <c r="K261" s="157">
        <v>363251.67</v>
      </c>
      <c r="L261" s="165">
        <f t="shared" si="0"/>
        <v>50929.83</v>
      </c>
    </row>
    <row r="262" spans="1:12" x14ac:dyDescent="0.2">
      <c r="A262" s="78" t="s">
        <v>783</v>
      </c>
      <c r="B262" s="140" t="s">
        <v>372</v>
      </c>
      <c r="C262" s="141"/>
      <c r="D262" s="141"/>
      <c r="E262" s="141"/>
      <c r="F262" s="141"/>
      <c r="G262" s="159" t="s">
        <v>729</v>
      </c>
      <c r="H262" s="160">
        <v>2707</v>
      </c>
      <c r="I262" s="160">
        <v>367.23</v>
      </c>
      <c r="J262" s="160">
        <v>0</v>
      </c>
      <c r="K262" s="160">
        <v>3074.23</v>
      </c>
      <c r="L262" s="165">
        <f t="shared" si="0"/>
        <v>367.23</v>
      </c>
    </row>
    <row r="263" spans="1:12" x14ac:dyDescent="0.2">
      <c r="A263" s="78" t="s">
        <v>784</v>
      </c>
      <c r="B263" s="140" t="s">
        <v>372</v>
      </c>
      <c r="C263" s="141"/>
      <c r="D263" s="141"/>
      <c r="E263" s="141"/>
      <c r="F263" s="141"/>
      <c r="G263" s="159" t="s">
        <v>757</v>
      </c>
      <c r="H263" s="160">
        <v>57991.91</v>
      </c>
      <c r="I263" s="160">
        <v>12433.62</v>
      </c>
      <c r="J263" s="160">
        <v>353.64</v>
      </c>
      <c r="K263" s="160">
        <v>70071.89</v>
      </c>
      <c r="L263" s="165">
        <f t="shared" si="0"/>
        <v>12079.980000000001</v>
      </c>
    </row>
    <row r="264" spans="1:12" x14ac:dyDescent="0.2">
      <c r="A264" s="78" t="s">
        <v>785</v>
      </c>
      <c r="B264" s="140" t="s">
        <v>372</v>
      </c>
      <c r="C264" s="141"/>
      <c r="D264" s="141"/>
      <c r="E264" s="141"/>
      <c r="F264" s="141"/>
      <c r="G264" s="159" t="s">
        <v>781</v>
      </c>
      <c r="H264" s="160">
        <v>251622.93</v>
      </c>
      <c r="I264" s="160">
        <v>38909.29</v>
      </c>
      <c r="J264" s="160">
        <v>426.67</v>
      </c>
      <c r="K264" s="160">
        <v>290105.55</v>
      </c>
      <c r="L264" s="165">
        <f t="shared" si="0"/>
        <v>38482.620000000003</v>
      </c>
    </row>
    <row r="265" spans="1:12" x14ac:dyDescent="0.2">
      <c r="A265" s="76" t="s">
        <v>372</v>
      </c>
      <c r="B265" s="140" t="s">
        <v>372</v>
      </c>
      <c r="C265" s="141"/>
      <c r="D265" s="141"/>
      <c r="E265" s="58" t="s">
        <v>372</v>
      </c>
      <c r="F265" s="59"/>
      <c r="G265" s="156"/>
      <c r="H265" s="166"/>
      <c r="I265" s="166"/>
      <c r="J265" s="166"/>
      <c r="K265" s="166"/>
      <c r="L265" s="165">
        <f t="shared" si="0"/>
        <v>0</v>
      </c>
    </row>
    <row r="266" spans="1:12" x14ac:dyDescent="0.2">
      <c r="A266" s="76" t="s">
        <v>786</v>
      </c>
      <c r="B266" s="140" t="s">
        <v>372</v>
      </c>
      <c r="C266" s="141"/>
      <c r="D266" s="58" t="s">
        <v>787</v>
      </c>
      <c r="E266" s="59"/>
      <c r="F266" s="59"/>
      <c r="G266" s="156"/>
      <c r="H266" s="157">
        <v>982729.41</v>
      </c>
      <c r="I266" s="157">
        <v>121040.71</v>
      </c>
      <c r="J266" s="157">
        <v>4581.6000000000004</v>
      </c>
      <c r="K266" s="157">
        <v>1099188.52</v>
      </c>
      <c r="L266" s="165">
        <f t="shared" si="0"/>
        <v>116459.11</v>
      </c>
    </row>
    <row r="267" spans="1:12" x14ac:dyDescent="0.2">
      <c r="A267" s="76" t="s">
        <v>788</v>
      </c>
      <c r="B267" s="140" t="s">
        <v>372</v>
      </c>
      <c r="C267" s="141"/>
      <c r="D267" s="141"/>
      <c r="E267" s="58" t="s">
        <v>787</v>
      </c>
      <c r="F267" s="59"/>
      <c r="G267" s="156"/>
      <c r="H267" s="157">
        <v>982729.41</v>
      </c>
      <c r="I267" s="157">
        <v>121040.71</v>
      </c>
      <c r="J267" s="157">
        <v>4581.6000000000004</v>
      </c>
      <c r="K267" s="157">
        <v>1099188.52</v>
      </c>
      <c r="L267" s="165">
        <f t="shared" ref="L267:L330" si="1">I267-J267</f>
        <v>116459.11</v>
      </c>
    </row>
    <row r="268" spans="1:12" x14ac:dyDescent="0.2">
      <c r="A268" s="76" t="s">
        <v>789</v>
      </c>
      <c r="B268" s="140" t="s">
        <v>372</v>
      </c>
      <c r="C268" s="141"/>
      <c r="D268" s="141"/>
      <c r="E268" s="141"/>
      <c r="F268" s="58" t="s">
        <v>787</v>
      </c>
      <c r="G268" s="156"/>
      <c r="H268" s="157">
        <v>982729.41</v>
      </c>
      <c r="I268" s="157">
        <v>121040.71</v>
      </c>
      <c r="J268" s="157">
        <v>4581.6000000000004</v>
      </c>
      <c r="K268" s="157">
        <v>1099188.52</v>
      </c>
      <c r="L268" s="165">
        <f t="shared" si="1"/>
        <v>116459.11</v>
      </c>
    </row>
    <row r="269" spans="1:12" x14ac:dyDescent="0.2">
      <c r="A269" s="78" t="s">
        <v>790</v>
      </c>
      <c r="B269" s="140" t="s">
        <v>372</v>
      </c>
      <c r="C269" s="141"/>
      <c r="D269" s="141"/>
      <c r="E269" s="141"/>
      <c r="F269" s="141"/>
      <c r="G269" s="159" t="s">
        <v>791</v>
      </c>
      <c r="H269" s="160">
        <v>18620</v>
      </c>
      <c r="I269" s="160">
        <v>3800</v>
      </c>
      <c r="J269" s="160">
        <v>0</v>
      </c>
      <c r="K269" s="160">
        <v>22420</v>
      </c>
      <c r="L269" s="165">
        <f t="shared" si="1"/>
        <v>3800</v>
      </c>
    </row>
    <row r="270" spans="1:12" x14ac:dyDescent="0.2">
      <c r="A270" s="78" t="s">
        <v>792</v>
      </c>
      <c r="B270" s="140" t="s">
        <v>372</v>
      </c>
      <c r="C270" s="141"/>
      <c r="D270" s="141"/>
      <c r="E270" s="141"/>
      <c r="F270" s="141"/>
      <c r="G270" s="159" t="s">
        <v>793</v>
      </c>
      <c r="H270" s="160">
        <v>6247.5</v>
      </c>
      <c r="I270" s="160">
        <v>2499</v>
      </c>
      <c r="J270" s="160">
        <v>0</v>
      </c>
      <c r="K270" s="160">
        <v>8746.5</v>
      </c>
      <c r="L270" s="165">
        <f t="shared" si="1"/>
        <v>2499</v>
      </c>
    </row>
    <row r="271" spans="1:12" x14ac:dyDescent="0.2">
      <c r="A271" s="78" t="s">
        <v>796</v>
      </c>
      <c r="B271" s="140" t="s">
        <v>372</v>
      </c>
      <c r="C271" s="141"/>
      <c r="D271" s="141"/>
      <c r="E271" s="141"/>
      <c r="F271" s="141"/>
      <c r="G271" s="159" t="s">
        <v>797</v>
      </c>
      <c r="H271" s="160">
        <v>28819.16</v>
      </c>
      <c r="I271" s="160">
        <v>4022.05</v>
      </c>
      <c r="J271" s="160">
        <v>0</v>
      </c>
      <c r="K271" s="160">
        <v>32841.21</v>
      </c>
      <c r="L271" s="165">
        <f t="shared" si="1"/>
        <v>4022.05</v>
      </c>
    </row>
    <row r="272" spans="1:12" x14ac:dyDescent="0.2">
      <c r="A272" s="78" t="s">
        <v>798</v>
      </c>
      <c r="B272" s="140" t="s">
        <v>372</v>
      </c>
      <c r="C272" s="141"/>
      <c r="D272" s="141"/>
      <c r="E272" s="141"/>
      <c r="F272" s="141"/>
      <c r="G272" s="159" t="s">
        <v>799</v>
      </c>
      <c r="H272" s="160">
        <v>278457.7</v>
      </c>
      <c r="I272" s="160">
        <v>42909.62</v>
      </c>
      <c r="J272" s="160">
        <v>0</v>
      </c>
      <c r="K272" s="160">
        <v>321367.32</v>
      </c>
      <c r="L272" s="165">
        <f t="shared" si="1"/>
        <v>42909.62</v>
      </c>
    </row>
    <row r="273" spans="1:12" x14ac:dyDescent="0.2">
      <c r="A273" s="78" t="s">
        <v>800</v>
      </c>
      <c r="B273" s="140" t="s">
        <v>372</v>
      </c>
      <c r="C273" s="141"/>
      <c r="D273" s="141"/>
      <c r="E273" s="141"/>
      <c r="F273" s="141"/>
      <c r="G273" s="159" t="s">
        <v>801</v>
      </c>
      <c r="H273" s="160">
        <v>299773</v>
      </c>
      <c r="I273" s="160">
        <v>1958.67</v>
      </c>
      <c r="J273" s="160">
        <v>0</v>
      </c>
      <c r="K273" s="160">
        <v>301731.67</v>
      </c>
      <c r="L273" s="165">
        <f t="shared" si="1"/>
        <v>1958.67</v>
      </c>
    </row>
    <row r="274" spans="1:12" x14ac:dyDescent="0.2">
      <c r="A274" s="78" t="s">
        <v>802</v>
      </c>
      <c r="B274" s="140" t="s">
        <v>372</v>
      </c>
      <c r="C274" s="141"/>
      <c r="D274" s="141"/>
      <c r="E274" s="141"/>
      <c r="F274" s="141"/>
      <c r="G274" s="159" t="s">
        <v>803</v>
      </c>
      <c r="H274" s="160">
        <v>265747.05</v>
      </c>
      <c r="I274" s="160">
        <v>51873.84</v>
      </c>
      <c r="J274" s="160">
        <v>0</v>
      </c>
      <c r="K274" s="160">
        <v>317620.89</v>
      </c>
      <c r="L274" s="165">
        <f t="shared" si="1"/>
        <v>51873.84</v>
      </c>
    </row>
    <row r="275" spans="1:12" x14ac:dyDescent="0.2">
      <c r="A275" s="78" t="s">
        <v>804</v>
      </c>
      <c r="B275" s="140" t="s">
        <v>372</v>
      </c>
      <c r="C275" s="141"/>
      <c r="D275" s="141"/>
      <c r="E275" s="141"/>
      <c r="F275" s="141"/>
      <c r="G275" s="159" t="s">
        <v>805</v>
      </c>
      <c r="H275" s="160">
        <v>45040.41</v>
      </c>
      <c r="I275" s="160">
        <v>8092.95</v>
      </c>
      <c r="J275" s="160">
        <v>4581.6000000000004</v>
      </c>
      <c r="K275" s="160">
        <v>48551.76</v>
      </c>
      <c r="L275" s="165">
        <f t="shared" si="1"/>
        <v>3511.3499999999995</v>
      </c>
    </row>
    <row r="276" spans="1:12" x14ac:dyDescent="0.2">
      <c r="A276" s="78" t="s">
        <v>806</v>
      </c>
      <c r="B276" s="140" t="s">
        <v>372</v>
      </c>
      <c r="C276" s="141"/>
      <c r="D276" s="141"/>
      <c r="E276" s="141"/>
      <c r="F276" s="141"/>
      <c r="G276" s="159" t="s">
        <v>807</v>
      </c>
      <c r="H276" s="160">
        <v>40024.589999999997</v>
      </c>
      <c r="I276" s="160">
        <v>5884.58</v>
      </c>
      <c r="J276" s="160">
        <v>0</v>
      </c>
      <c r="K276" s="160">
        <v>45909.17</v>
      </c>
      <c r="L276" s="165">
        <f t="shared" si="1"/>
        <v>5884.58</v>
      </c>
    </row>
    <row r="277" spans="1:12" x14ac:dyDescent="0.2">
      <c r="A277" s="80" t="s">
        <v>372</v>
      </c>
      <c r="B277" s="140" t="s">
        <v>372</v>
      </c>
      <c r="C277" s="141"/>
      <c r="D277" s="141"/>
      <c r="E277" s="141"/>
      <c r="F277" s="141"/>
      <c r="G277" s="162" t="s">
        <v>372</v>
      </c>
      <c r="H277" s="163"/>
      <c r="I277" s="163"/>
      <c r="J277" s="163"/>
      <c r="K277" s="163"/>
      <c r="L277" s="165">
        <f t="shared" si="1"/>
        <v>0</v>
      </c>
    </row>
    <row r="278" spans="1:12" x14ac:dyDescent="0.2">
      <c r="A278" s="76" t="s">
        <v>808</v>
      </c>
      <c r="B278" s="139" t="s">
        <v>372</v>
      </c>
      <c r="C278" s="58" t="s">
        <v>809</v>
      </c>
      <c r="D278" s="59"/>
      <c r="E278" s="59"/>
      <c r="F278" s="59"/>
      <c r="G278" s="156"/>
      <c r="H278" s="157">
        <v>333651.98</v>
      </c>
      <c r="I278" s="157">
        <v>68042.05</v>
      </c>
      <c r="J278" s="157">
        <v>15800</v>
      </c>
      <c r="K278" s="157">
        <v>385894.03</v>
      </c>
      <c r="L278" s="165">
        <f t="shared" si="1"/>
        <v>52242.05</v>
      </c>
    </row>
    <row r="279" spans="1:12" x14ac:dyDescent="0.2">
      <c r="A279" s="76" t="s">
        <v>810</v>
      </c>
      <c r="B279" s="140" t="s">
        <v>372</v>
      </c>
      <c r="C279" s="141"/>
      <c r="D279" s="58" t="s">
        <v>809</v>
      </c>
      <c r="E279" s="59"/>
      <c r="F279" s="59"/>
      <c r="G279" s="156"/>
      <c r="H279" s="157">
        <v>333651.98</v>
      </c>
      <c r="I279" s="157">
        <v>68042.05</v>
      </c>
      <c r="J279" s="157">
        <v>15800</v>
      </c>
      <c r="K279" s="157">
        <v>385894.03</v>
      </c>
      <c r="L279" s="165">
        <f t="shared" si="1"/>
        <v>52242.05</v>
      </c>
    </row>
    <row r="280" spans="1:12" x14ac:dyDescent="0.2">
      <c r="A280" s="76" t="s">
        <v>811</v>
      </c>
      <c r="B280" s="140" t="s">
        <v>372</v>
      </c>
      <c r="C280" s="141"/>
      <c r="D280" s="141"/>
      <c r="E280" s="58" t="s">
        <v>809</v>
      </c>
      <c r="F280" s="59"/>
      <c r="G280" s="156"/>
      <c r="H280" s="157">
        <v>333651.98</v>
      </c>
      <c r="I280" s="157">
        <v>68042.05</v>
      </c>
      <c r="J280" s="157">
        <v>15800</v>
      </c>
      <c r="K280" s="157">
        <v>385894.03</v>
      </c>
      <c r="L280" s="165">
        <f t="shared" si="1"/>
        <v>52242.05</v>
      </c>
    </row>
    <row r="281" spans="1:12" x14ac:dyDescent="0.2">
      <c r="A281" s="76" t="s">
        <v>812</v>
      </c>
      <c r="B281" s="140" t="s">
        <v>372</v>
      </c>
      <c r="C281" s="141"/>
      <c r="D281" s="141"/>
      <c r="E281" s="141"/>
      <c r="F281" s="58" t="s">
        <v>813</v>
      </c>
      <c r="G281" s="156"/>
      <c r="H281" s="157">
        <v>13834.76</v>
      </c>
      <c r="I281" s="157">
        <v>2898.37</v>
      </c>
      <c r="J281" s="157">
        <v>0</v>
      </c>
      <c r="K281" s="157">
        <v>16733.13</v>
      </c>
      <c r="L281" s="165">
        <f t="shared" si="1"/>
        <v>2898.37</v>
      </c>
    </row>
    <row r="282" spans="1:12" x14ac:dyDescent="0.2">
      <c r="A282" s="78" t="s">
        <v>814</v>
      </c>
      <c r="B282" s="140" t="s">
        <v>372</v>
      </c>
      <c r="C282" s="141"/>
      <c r="D282" s="141"/>
      <c r="E282" s="141"/>
      <c r="F282" s="141"/>
      <c r="G282" s="159" t="s">
        <v>815</v>
      </c>
      <c r="H282" s="160">
        <v>13834.76</v>
      </c>
      <c r="I282" s="160">
        <v>2898.37</v>
      </c>
      <c r="J282" s="160">
        <v>0</v>
      </c>
      <c r="K282" s="160">
        <v>16733.13</v>
      </c>
      <c r="L282" s="165">
        <f t="shared" si="1"/>
        <v>2898.37</v>
      </c>
    </row>
    <row r="283" spans="1:12" x14ac:dyDescent="0.2">
      <c r="A283" s="80" t="s">
        <v>372</v>
      </c>
      <c r="B283" s="140" t="s">
        <v>372</v>
      </c>
      <c r="C283" s="141"/>
      <c r="D283" s="141"/>
      <c r="E283" s="141"/>
      <c r="F283" s="141"/>
      <c r="G283" s="162" t="s">
        <v>372</v>
      </c>
      <c r="H283" s="163"/>
      <c r="I283" s="163"/>
      <c r="J283" s="163"/>
      <c r="K283" s="163"/>
      <c r="L283" s="165">
        <f t="shared" si="1"/>
        <v>0</v>
      </c>
    </row>
    <row r="284" spans="1:12" x14ac:dyDescent="0.2">
      <c r="A284" s="76" t="s">
        <v>816</v>
      </c>
      <c r="B284" s="140" t="s">
        <v>372</v>
      </c>
      <c r="C284" s="141"/>
      <c r="D284" s="141"/>
      <c r="E284" s="141"/>
      <c r="F284" s="58" t="s">
        <v>817</v>
      </c>
      <c r="G284" s="156"/>
      <c r="H284" s="157">
        <v>188963.6</v>
      </c>
      <c r="I284" s="157">
        <v>41561.99</v>
      </c>
      <c r="J284" s="157">
        <v>0</v>
      </c>
      <c r="K284" s="157">
        <v>230525.59</v>
      </c>
      <c r="L284" s="165">
        <f t="shared" si="1"/>
        <v>41561.99</v>
      </c>
    </row>
    <row r="285" spans="1:12" x14ac:dyDescent="0.2">
      <c r="A285" s="78" t="s">
        <v>818</v>
      </c>
      <c r="B285" s="140" t="s">
        <v>372</v>
      </c>
      <c r="C285" s="141"/>
      <c r="D285" s="141"/>
      <c r="E285" s="141"/>
      <c r="F285" s="141"/>
      <c r="G285" s="159" t="s">
        <v>819</v>
      </c>
      <c r="H285" s="160">
        <v>78867.5</v>
      </c>
      <c r="I285" s="160">
        <v>15313.79</v>
      </c>
      <c r="J285" s="160">
        <v>0</v>
      </c>
      <c r="K285" s="160">
        <v>94181.29</v>
      </c>
      <c r="L285" s="165">
        <f t="shared" si="1"/>
        <v>15313.79</v>
      </c>
    </row>
    <row r="286" spans="1:12" x14ac:dyDescent="0.2">
      <c r="A286" s="78" t="s">
        <v>820</v>
      </c>
      <c r="B286" s="140" t="s">
        <v>372</v>
      </c>
      <c r="C286" s="141"/>
      <c r="D286" s="141"/>
      <c r="E286" s="141"/>
      <c r="F286" s="141"/>
      <c r="G286" s="159" t="s">
        <v>821</v>
      </c>
      <c r="H286" s="160">
        <v>31898.15</v>
      </c>
      <c r="I286" s="160">
        <v>2599.5</v>
      </c>
      <c r="J286" s="160">
        <v>0</v>
      </c>
      <c r="K286" s="160">
        <v>34497.65</v>
      </c>
      <c r="L286" s="165">
        <f t="shared" si="1"/>
        <v>2599.5</v>
      </c>
    </row>
    <row r="287" spans="1:12" x14ac:dyDescent="0.2">
      <c r="A287" s="78" t="s">
        <v>822</v>
      </c>
      <c r="B287" s="140" t="s">
        <v>372</v>
      </c>
      <c r="C287" s="141"/>
      <c r="D287" s="141"/>
      <c r="E287" s="141"/>
      <c r="F287" s="141"/>
      <c r="G287" s="159" t="s">
        <v>823</v>
      </c>
      <c r="H287" s="160">
        <v>56884.95</v>
      </c>
      <c r="I287" s="160">
        <v>17840.48</v>
      </c>
      <c r="J287" s="160">
        <v>0</v>
      </c>
      <c r="K287" s="160">
        <v>74725.429999999993</v>
      </c>
      <c r="L287" s="165">
        <f t="shared" si="1"/>
        <v>17840.48</v>
      </c>
    </row>
    <row r="288" spans="1:12" x14ac:dyDescent="0.2">
      <c r="A288" s="78" t="s">
        <v>824</v>
      </c>
      <c r="B288" s="140" t="s">
        <v>372</v>
      </c>
      <c r="C288" s="141"/>
      <c r="D288" s="141"/>
      <c r="E288" s="141"/>
      <c r="F288" s="141"/>
      <c r="G288" s="159" t="s">
        <v>825</v>
      </c>
      <c r="H288" s="160">
        <v>21313</v>
      </c>
      <c r="I288" s="160">
        <v>5808.22</v>
      </c>
      <c r="J288" s="160">
        <v>0</v>
      </c>
      <c r="K288" s="160">
        <v>27121.22</v>
      </c>
      <c r="L288" s="165">
        <f t="shared" si="1"/>
        <v>5808.22</v>
      </c>
    </row>
    <row r="289" spans="1:12" x14ac:dyDescent="0.2">
      <c r="A289" s="80" t="s">
        <v>372</v>
      </c>
      <c r="B289" s="140" t="s">
        <v>372</v>
      </c>
      <c r="C289" s="141"/>
      <c r="D289" s="141"/>
      <c r="E289" s="141"/>
      <c r="F289" s="141"/>
      <c r="G289" s="162" t="s">
        <v>372</v>
      </c>
      <c r="H289" s="163"/>
      <c r="I289" s="163"/>
      <c r="J289" s="163"/>
      <c r="K289" s="163"/>
      <c r="L289" s="165">
        <f t="shared" si="1"/>
        <v>0</v>
      </c>
    </row>
    <row r="290" spans="1:12" x14ac:dyDescent="0.2">
      <c r="A290" s="76" t="s">
        <v>826</v>
      </c>
      <c r="B290" s="140" t="s">
        <v>372</v>
      </c>
      <c r="C290" s="141"/>
      <c r="D290" s="141"/>
      <c r="E290" s="141"/>
      <c r="F290" s="58" t="s">
        <v>827</v>
      </c>
      <c r="G290" s="156"/>
      <c r="H290" s="157">
        <v>335</v>
      </c>
      <c r="I290" s="157">
        <v>501.4</v>
      </c>
      <c r="J290" s="157">
        <v>0</v>
      </c>
      <c r="K290" s="157">
        <v>836.4</v>
      </c>
      <c r="L290" s="165">
        <f t="shared" si="1"/>
        <v>501.4</v>
      </c>
    </row>
    <row r="291" spans="1:12" x14ac:dyDescent="0.2">
      <c r="A291" s="78" t="s">
        <v>828</v>
      </c>
      <c r="B291" s="140" t="s">
        <v>372</v>
      </c>
      <c r="C291" s="141"/>
      <c r="D291" s="141"/>
      <c r="E291" s="141"/>
      <c r="F291" s="141"/>
      <c r="G291" s="159" t="s">
        <v>829</v>
      </c>
      <c r="H291" s="160">
        <v>335</v>
      </c>
      <c r="I291" s="160">
        <v>199.4</v>
      </c>
      <c r="J291" s="160">
        <v>0</v>
      </c>
      <c r="K291" s="160">
        <v>534.4</v>
      </c>
      <c r="L291" s="165">
        <f t="shared" si="1"/>
        <v>199.4</v>
      </c>
    </row>
    <row r="292" spans="1:12" x14ac:dyDescent="0.2">
      <c r="A292" s="78" t="s">
        <v>830</v>
      </c>
      <c r="B292" s="140" t="s">
        <v>372</v>
      </c>
      <c r="C292" s="141"/>
      <c r="D292" s="141"/>
      <c r="E292" s="141"/>
      <c r="F292" s="141"/>
      <c r="G292" s="159" t="s">
        <v>831</v>
      </c>
      <c r="H292" s="160">
        <v>0</v>
      </c>
      <c r="I292" s="160">
        <v>302</v>
      </c>
      <c r="J292" s="160">
        <v>0</v>
      </c>
      <c r="K292" s="160">
        <v>302</v>
      </c>
      <c r="L292" s="165">
        <f t="shared" si="1"/>
        <v>302</v>
      </c>
    </row>
    <row r="293" spans="1:12" x14ac:dyDescent="0.2">
      <c r="A293" s="80" t="s">
        <v>372</v>
      </c>
      <c r="B293" s="140" t="s">
        <v>372</v>
      </c>
      <c r="C293" s="141"/>
      <c r="D293" s="141"/>
      <c r="E293" s="141"/>
      <c r="F293" s="141"/>
      <c r="G293" s="162" t="s">
        <v>372</v>
      </c>
      <c r="H293" s="163"/>
      <c r="I293" s="163"/>
      <c r="J293" s="163"/>
      <c r="K293" s="163"/>
      <c r="L293" s="165">
        <f t="shared" si="1"/>
        <v>0</v>
      </c>
    </row>
    <row r="294" spans="1:12" x14ac:dyDescent="0.2">
      <c r="A294" s="76" t="s">
        <v>832</v>
      </c>
      <c r="B294" s="140" t="s">
        <v>372</v>
      </c>
      <c r="C294" s="141"/>
      <c r="D294" s="141"/>
      <c r="E294" s="141"/>
      <c r="F294" s="58" t="s">
        <v>833</v>
      </c>
      <c r="G294" s="156"/>
      <c r="H294" s="157">
        <v>39</v>
      </c>
      <c r="I294" s="157">
        <v>32.6</v>
      </c>
      <c r="J294" s="157">
        <v>0</v>
      </c>
      <c r="K294" s="157">
        <v>71.599999999999994</v>
      </c>
      <c r="L294" s="165">
        <f t="shared" si="1"/>
        <v>32.6</v>
      </c>
    </row>
    <row r="295" spans="1:12" x14ac:dyDescent="0.2">
      <c r="A295" s="78" t="s">
        <v>838</v>
      </c>
      <c r="B295" s="140" t="s">
        <v>372</v>
      </c>
      <c r="C295" s="141"/>
      <c r="D295" s="141"/>
      <c r="E295" s="141"/>
      <c r="F295" s="141"/>
      <c r="G295" s="159" t="s">
        <v>839</v>
      </c>
      <c r="H295" s="160">
        <v>39</v>
      </c>
      <c r="I295" s="160">
        <v>32.6</v>
      </c>
      <c r="J295" s="160">
        <v>0</v>
      </c>
      <c r="K295" s="160">
        <v>71.599999999999994</v>
      </c>
      <c r="L295" s="165">
        <f t="shared" si="1"/>
        <v>32.6</v>
      </c>
    </row>
    <row r="296" spans="1:12" x14ac:dyDescent="0.2">
      <c r="A296" s="80" t="s">
        <v>372</v>
      </c>
      <c r="B296" s="140" t="s">
        <v>372</v>
      </c>
      <c r="C296" s="141"/>
      <c r="D296" s="141"/>
      <c r="E296" s="141"/>
      <c r="F296" s="141"/>
      <c r="G296" s="162" t="s">
        <v>372</v>
      </c>
      <c r="H296" s="163"/>
      <c r="I296" s="163"/>
      <c r="J296" s="163"/>
      <c r="K296" s="163"/>
      <c r="L296" s="165">
        <f t="shared" si="1"/>
        <v>0</v>
      </c>
    </row>
    <row r="297" spans="1:12" x14ac:dyDescent="0.2">
      <c r="A297" s="76" t="s">
        <v>840</v>
      </c>
      <c r="B297" s="140" t="s">
        <v>372</v>
      </c>
      <c r="C297" s="141"/>
      <c r="D297" s="141"/>
      <c r="E297" s="141"/>
      <c r="F297" s="58" t="s">
        <v>841</v>
      </c>
      <c r="G297" s="156"/>
      <c r="H297" s="157">
        <v>49822.07</v>
      </c>
      <c r="I297" s="157">
        <v>12068.71</v>
      </c>
      <c r="J297" s="157">
        <v>0</v>
      </c>
      <c r="K297" s="157">
        <v>61890.78</v>
      </c>
      <c r="L297" s="165">
        <f t="shared" si="1"/>
        <v>12068.71</v>
      </c>
    </row>
    <row r="298" spans="1:12" x14ac:dyDescent="0.2">
      <c r="A298" s="78" t="s">
        <v>842</v>
      </c>
      <c r="B298" s="140" t="s">
        <v>372</v>
      </c>
      <c r="C298" s="141"/>
      <c r="D298" s="141"/>
      <c r="E298" s="141"/>
      <c r="F298" s="141"/>
      <c r="G298" s="159" t="s">
        <v>843</v>
      </c>
      <c r="H298" s="160">
        <v>20442.919999999998</v>
      </c>
      <c r="I298" s="160">
        <v>7328.89</v>
      </c>
      <c r="J298" s="160">
        <v>0</v>
      </c>
      <c r="K298" s="160">
        <v>27771.81</v>
      </c>
      <c r="L298" s="165">
        <f t="shared" si="1"/>
        <v>7328.89</v>
      </c>
    </row>
    <row r="299" spans="1:12" x14ac:dyDescent="0.2">
      <c r="A299" s="78" t="s">
        <v>844</v>
      </c>
      <c r="B299" s="140" t="s">
        <v>372</v>
      </c>
      <c r="C299" s="141"/>
      <c r="D299" s="141"/>
      <c r="E299" s="141"/>
      <c r="F299" s="141"/>
      <c r="G299" s="159" t="s">
        <v>845</v>
      </c>
      <c r="H299" s="160">
        <v>12277.8</v>
      </c>
      <c r="I299" s="160">
        <v>2807.03</v>
      </c>
      <c r="J299" s="160">
        <v>0</v>
      </c>
      <c r="K299" s="160">
        <v>15084.83</v>
      </c>
      <c r="L299" s="165">
        <f t="shared" si="1"/>
        <v>2807.03</v>
      </c>
    </row>
    <row r="300" spans="1:12" x14ac:dyDescent="0.2">
      <c r="A300" s="78" t="s">
        <v>846</v>
      </c>
      <c r="B300" s="140" t="s">
        <v>372</v>
      </c>
      <c r="C300" s="141"/>
      <c r="D300" s="141"/>
      <c r="E300" s="141"/>
      <c r="F300" s="141"/>
      <c r="G300" s="159" t="s">
        <v>847</v>
      </c>
      <c r="H300" s="160">
        <v>5684.9</v>
      </c>
      <c r="I300" s="160">
        <v>1030</v>
      </c>
      <c r="J300" s="160">
        <v>0</v>
      </c>
      <c r="K300" s="160">
        <v>6714.9</v>
      </c>
      <c r="L300" s="165">
        <f t="shared" si="1"/>
        <v>1030</v>
      </c>
    </row>
    <row r="301" spans="1:12" x14ac:dyDescent="0.2">
      <c r="A301" s="78" t="s">
        <v>848</v>
      </c>
      <c r="B301" s="140" t="s">
        <v>372</v>
      </c>
      <c r="C301" s="141"/>
      <c r="D301" s="141"/>
      <c r="E301" s="141"/>
      <c r="F301" s="141"/>
      <c r="G301" s="159" t="s">
        <v>849</v>
      </c>
      <c r="H301" s="160">
        <v>750.4</v>
      </c>
      <c r="I301" s="160">
        <v>30</v>
      </c>
      <c r="J301" s="160">
        <v>0</v>
      </c>
      <c r="K301" s="160">
        <v>780.4</v>
      </c>
      <c r="L301" s="165">
        <f t="shared" si="1"/>
        <v>30</v>
      </c>
    </row>
    <row r="302" spans="1:12" x14ac:dyDescent="0.2">
      <c r="A302" s="78" t="s">
        <v>850</v>
      </c>
      <c r="B302" s="140" t="s">
        <v>372</v>
      </c>
      <c r="C302" s="141"/>
      <c r="D302" s="141"/>
      <c r="E302" s="141"/>
      <c r="F302" s="141"/>
      <c r="G302" s="159" t="s">
        <v>851</v>
      </c>
      <c r="H302" s="160">
        <v>7532.95</v>
      </c>
      <c r="I302" s="160">
        <v>842.8</v>
      </c>
      <c r="J302" s="160">
        <v>0</v>
      </c>
      <c r="K302" s="160">
        <v>8375.75</v>
      </c>
      <c r="L302" s="165">
        <f t="shared" si="1"/>
        <v>842.8</v>
      </c>
    </row>
    <row r="303" spans="1:12" x14ac:dyDescent="0.2">
      <c r="A303" s="78" t="s">
        <v>852</v>
      </c>
      <c r="B303" s="140" t="s">
        <v>372</v>
      </c>
      <c r="C303" s="141"/>
      <c r="D303" s="141"/>
      <c r="E303" s="141"/>
      <c r="F303" s="141"/>
      <c r="G303" s="159" t="s">
        <v>805</v>
      </c>
      <c r="H303" s="160">
        <v>3133.1</v>
      </c>
      <c r="I303" s="160">
        <v>29.99</v>
      </c>
      <c r="J303" s="160">
        <v>0</v>
      </c>
      <c r="K303" s="160">
        <v>3163.09</v>
      </c>
      <c r="L303" s="165">
        <f t="shared" si="1"/>
        <v>29.99</v>
      </c>
    </row>
    <row r="304" spans="1:12" x14ac:dyDescent="0.2">
      <c r="A304" s="80" t="s">
        <v>372</v>
      </c>
      <c r="B304" s="140" t="s">
        <v>372</v>
      </c>
      <c r="C304" s="141"/>
      <c r="D304" s="141"/>
      <c r="E304" s="141"/>
      <c r="F304" s="141"/>
      <c r="G304" s="162" t="s">
        <v>372</v>
      </c>
      <c r="H304" s="163"/>
      <c r="I304" s="163"/>
      <c r="J304" s="163"/>
      <c r="K304" s="163"/>
      <c r="L304" s="165">
        <f t="shared" si="1"/>
        <v>0</v>
      </c>
    </row>
    <row r="305" spans="1:12" x14ac:dyDescent="0.2">
      <c r="A305" s="76" t="s">
        <v>853</v>
      </c>
      <c r="B305" s="140" t="s">
        <v>372</v>
      </c>
      <c r="C305" s="141"/>
      <c r="D305" s="141"/>
      <c r="E305" s="141"/>
      <c r="F305" s="58" t="s">
        <v>854</v>
      </c>
      <c r="G305" s="156"/>
      <c r="H305" s="157">
        <v>37804.089999999997</v>
      </c>
      <c r="I305" s="157">
        <v>4313.99</v>
      </c>
      <c r="J305" s="157">
        <v>0</v>
      </c>
      <c r="K305" s="157">
        <v>42118.080000000002</v>
      </c>
      <c r="L305" s="165">
        <f t="shared" si="1"/>
        <v>4313.99</v>
      </c>
    </row>
    <row r="306" spans="1:12" x14ac:dyDescent="0.2">
      <c r="A306" s="78" t="s">
        <v>855</v>
      </c>
      <c r="B306" s="140" t="s">
        <v>372</v>
      </c>
      <c r="C306" s="141"/>
      <c r="D306" s="141"/>
      <c r="E306" s="141"/>
      <c r="F306" s="141"/>
      <c r="G306" s="159" t="s">
        <v>643</v>
      </c>
      <c r="H306" s="160">
        <v>6118.33</v>
      </c>
      <c r="I306" s="160">
        <v>1801.83</v>
      </c>
      <c r="J306" s="160">
        <v>0</v>
      </c>
      <c r="K306" s="160">
        <v>7920.16</v>
      </c>
      <c r="L306" s="165">
        <f t="shared" si="1"/>
        <v>1801.83</v>
      </c>
    </row>
    <row r="307" spans="1:12" x14ac:dyDescent="0.2">
      <c r="A307" s="78" t="s">
        <v>856</v>
      </c>
      <c r="B307" s="140" t="s">
        <v>372</v>
      </c>
      <c r="C307" s="141"/>
      <c r="D307" s="141"/>
      <c r="E307" s="141"/>
      <c r="F307" s="141"/>
      <c r="G307" s="159" t="s">
        <v>857</v>
      </c>
      <c r="H307" s="160">
        <v>367.16</v>
      </c>
      <c r="I307" s="160">
        <v>0</v>
      </c>
      <c r="J307" s="160">
        <v>0</v>
      </c>
      <c r="K307" s="160">
        <v>367.16</v>
      </c>
      <c r="L307" s="165">
        <f t="shared" si="1"/>
        <v>0</v>
      </c>
    </row>
    <row r="308" spans="1:12" x14ac:dyDescent="0.2">
      <c r="A308" s="78" t="s">
        <v>858</v>
      </c>
      <c r="B308" s="140" t="s">
        <v>372</v>
      </c>
      <c r="C308" s="141"/>
      <c r="D308" s="141"/>
      <c r="E308" s="141"/>
      <c r="F308" s="141"/>
      <c r="G308" s="159" t="s">
        <v>859</v>
      </c>
      <c r="H308" s="160">
        <v>7090.69</v>
      </c>
      <c r="I308" s="160">
        <v>1198.4000000000001</v>
      </c>
      <c r="J308" s="160">
        <v>0</v>
      </c>
      <c r="K308" s="160">
        <v>8289.09</v>
      </c>
      <c r="L308" s="165">
        <f t="shared" si="1"/>
        <v>1198.4000000000001</v>
      </c>
    </row>
    <row r="309" spans="1:12" x14ac:dyDescent="0.2">
      <c r="A309" s="78" t="s">
        <v>860</v>
      </c>
      <c r="B309" s="140" t="s">
        <v>372</v>
      </c>
      <c r="C309" s="141"/>
      <c r="D309" s="141"/>
      <c r="E309" s="141"/>
      <c r="F309" s="141"/>
      <c r="G309" s="159" t="s">
        <v>861</v>
      </c>
      <c r="H309" s="160">
        <v>22803.29</v>
      </c>
      <c r="I309" s="160">
        <v>679.22</v>
      </c>
      <c r="J309" s="160">
        <v>0</v>
      </c>
      <c r="K309" s="160">
        <v>23482.51</v>
      </c>
      <c r="L309" s="165">
        <f t="shared" si="1"/>
        <v>679.22</v>
      </c>
    </row>
    <row r="310" spans="1:12" x14ac:dyDescent="0.2">
      <c r="A310" s="78" t="s">
        <v>862</v>
      </c>
      <c r="B310" s="140" t="s">
        <v>372</v>
      </c>
      <c r="C310" s="141"/>
      <c r="D310" s="141"/>
      <c r="E310" s="141"/>
      <c r="F310" s="141"/>
      <c r="G310" s="159" t="s">
        <v>863</v>
      </c>
      <c r="H310" s="160">
        <v>1369.3</v>
      </c>
      <c r="I310" s="160">
        <v>634.54</v>
      </c>
      <c r="J310" s="160">
        <v>0</v>
      </c>
      <c r="K310" s="160">
        <v>2003.84</v>
      </c>
      <c r="L310" s="165">
        <f t="shared" si="1"/>
        <v>634.54</v>
      </c>
    </row>
    <row r="311" spans="1:12" x14ac:dyDescent="0.2">
      <c r="A311" s="78" t="s">
        <v>864</v>
      </c>
      <c r="B311" s="140" t="s">
        <v>372</v>
      </c>
      <c r="C311" s="141"/>
      <c r="D311" s="141"/>
      <c r="E311" s="141"/>
      <c r="F311" s="141"/>
      <c r="G311" s="159" t="s">
        <v>865</v>
      </c>
      <c r="H311" s="160">
        <v>55.32</v>
      </c>
      <c r="I311" s="160">
        <v>0</v>
      </c>
      <c r="J311" s="160">
        <v>0</v>
      </c>
      <c r="K311" s="160">
        <v>55.32</v>
      </c>
      <c r="L311" s="165">
        <f t="shared" si="1"/>
        <v>0</v>
      </c>
    </row>
    <row r="312" spans="1:12" x14ac:dyDescent="0.2">
      <c r="A312" s="80" t="s">
        <v>372</v>
      </c>
      <c r="B312" s="140" t="s">
        <v>372</v>
      </c>
      <c r="C312" s="141"/>
      <c r="D312" s="141"/>
      <c r="E312" s="141"/>
      <c r="F312" s="141"/>
      <c r="G312" s="162" t="s">
        <v>372</v>
      </c>
      <c r="H312" s="163"/>
      <c r="I312" s="163"/>
      <c r="J312" s="163"/>
      <c r="K312" s="163"/>
      <c r="L312" s="165">
        <f t="shared" si="1"/>
        <v>0</v>
      </c>
    </row>
    <row r="313" spans="1:12" x14ac:dyDescent="0.2">
      <c r="A313" s="76" t="s">
        <v>866</v>
      </c>
      <c r="B313" s="140" t="s">
        <v>372</v>
      </c>
      <c r="C313" s="141"/>
      <c r="D313" s="141"/>
      <c r="E313" s="141"/>
      <c r="F313" s="58" t="s">
        <v>867</v>
      </c>
      <c r="G313" s="156"/>
      <c r="H313" s="157">
        <v>40153.46</v>
      </c>
      <c r="I313" s="157">
        <v>6604.19</v>
      </c>
      <c r="J313" s="157">
        <v>15800</v>
      </c>
      <c r="K313" s="157">
        <v>30957.65</v>
      </c>
      <c r="L313" s="165">
        <f t="shared" si="1"/>
        <v>-9195.8100000000013</v>
      </c>
    </row>
    <row r="314" spans="1:12" x14ac:dyDescent="0.2">
      <c r="A314" s="78" t="s">
        <v>868</v>
      </c>
      <c r="B314" s="140" t="s">
        <v>372</v>
      </c>
      <c r="C314" s="141"/>
      <c r="D314" s="141"/>
      <c r="E314" s="141"/>
      <c r="F314" s="141"/>
      <c r="G314" s="159" t="s">
        <v>869</v>
      </c>
      <c r="H314" s="160">
        <v>275.81</v>
      </c>
      <c r="I314" s="160">
        <v>0</v>
      </c>
      <c r="J314" s="160">
        <v>0</v>
      </c>
      <c r="K314" s="160">
        <v>275.81</v>
      </c>
      <c r="L314" s="165">
        <f t="shared" si="1"/>
        <v>0</v>
      </c>
    </row>
    <row r="315" spans="1:12" x14ac:dyDescent="0.2">
      <c r="A315" s="78" t="s">
        <v>870</v>
      </c>
      <c r="B315" s="140" t="s">
        <v>372</v>
      </c>
      <c r="C315" s="141"/>
      <c r="D315" s="141"/>
      <c r="E315" s="141"/>
      <c r="F315" s="141"/>
      <c r="G315" s="159" t="s">
        <v>871</v>
      </c>
      <c r="H315" s="160">
        <v>760.16</v>
      </c>
      <c r="I315" s="160">
        <v>1838</v>
      </c>
      <c r="J315" s="160">
        <v>0</v>
      </c>
      <c r="K315" s="160">
        <v>2598.16</v>
      </c>
      <c r="L315" s="165">
        <f t="shared" si="1"/>
        <v>1838</v>
      </c>
    </row>
    <row r="316" spans="1:12" x14ac:dyDescent="0.2">
      <c r="A316" s="78" t="s">
        <v>872</v>
      </c>
      <c r="B316" s="140" t="s">
        <v>372</v>
      </c>
      <c r="C316" s="141"/>
      <c r="D316" s="141"/>
      <c r="E316" s="141"/>
      <c r="F316" s="141"/>
      <c r="G316" s="159" t="s">
        <v>873</v>
      </c>
      <c r="H316" s="160">
        <v>894.6</v>
      </c>
      <c r="I316" s="160">
        <v>0</v>
      </c>
      <c r="J316" s="160">
        <v>0</v>
      </c>
      <c r="K316" s="160">
        <v>894.6</v>
      </c>
      <c r="L316" s="165">
        <f t="shared" si="1"/>
        <v>0</v>
      </c>
    </row>
    <row r="317" spans="1:12" x14ac:dyDescent="0.2">
      <c r="A317" s="78" t="s">
        <v>874</v>
      </c>
      <c r="B317" s="140" t="s">
        <v>372</v>
      </c>
      <c r="C317" s="141"/>
      <c r="D317" s="141"/>
      <c r="E317" s="141"/>
      <c r="F317" s="141"/>
      <c r="G317" s="159" t="s">
        <v>875</v>
      </c>
      <c r="H317" s="160">
        <v>2349.2600000000002</v>
      </c>
      <c r="I317" s="160">
        <v>0</v>
      </c>
      <c r="J317" s="160">
        <v>0</v>
      </c>
      <c r="K317" s="160">
        <v>2349.2600000000002</v>
      </c>
      <c r="L317" s="165">
        <f t="shared" si="1"/>
        <v>0</v>
      </c>
    </row>
    <row r="318" spans="1:12" x14ac:dyDescent="0.2">
      <c r="A318" s="78" t="s">
        <v>876</v>
      </c>
      <c r="B318" s="140" t="s">
        <v>372</v>
      </c>
      <c r="C318" s="141"/>
      <c r="D318" s="141"/>
      <c r="E318" s="141"/>
      <c r="F318" s="141"/>
      <c r="G318" s="159" t="s">
        <v>877</v>
      </c>
      <c r="H318" s="160">
        <v>245</v>
      </c>
      <c r="I318" s="160">
        <v>0</v>
      </c>
      <c r="J318" s="160">
        <v>0</v>
      </c>
      <c r="K318" s="160">
        <v>245</v>
      </c>
      <c r="L318" s="165">
        <f t="shared" si="1"/>
        <v>0</v>
      </c>
    </row>
    <row r="319" spans="1:12" x14ac:dyDescent="0.2">
      <c r="A319" s="78" t="s">
        <v>880</v>
      </c>
      <c r="B319" s="140" t="s">
        <v>372</v>
      </c>
      <c r="C319" s="141"/>
      <c r="D319" s="141"/>
      <c r="E319" s="141"/>
      <c r="F319" s="141"/>
      <c r="G319" s="159" t="s">
        <v>881</v>
      </c>
      <c r="H319" s="160">
        <v>46.8</v>
      </c>
      <c r="I319" s="160">
        <v>0</v>
      </c>
      <c r="J319" s="160">
        <v>0</v>
      </c>
      <c r="K319" s="160">
        <v>46.8</v>
      </c>
      <c r="L319" s="165">
        <f t="shared" si="1"/>
        <v>0</v>
      </c>
    </row>
    <row r="320" spans="1:12" x14ac:dyDescent="0.2">
      <c r="A320" s="78" t="s">
        <v>1090</v>
      </c>
      <c r="B320" s="140" t="s">
        <v>372</v>
      </c>
      <c r="C320" s="141"/>
      <c r="D320" s="141"/>
      <c r="E320" s="141"/>
      <c r="F320" s="141"/>
      <c r="G320" s="159" t="s">
        <v>919</v>
      </c>
      <c r="H320" s="160">
        <v>15800</v>
      </c>
      <c r="I320" s="160">
        <v>0</v>
      </c>
      <c r="J320" s="160">
        <v>15800</v>
      </c>
      <c r="K320" s="160">
        <v>0</v>
      </c>
      <c r="L320" s="165">
        <f t="shared" si="1"/>
        <v>-15800</v>
      </c>
    </row>
    <row r="321" spans="1:12" x14ac:dyDescent="0.2">
      <c r="A321" s="78" t="s">
        <v>882</v>
      </c>
      <c r="B321" s="140" t="s">
        <v>372</v>
      </c>
      <c r="C321" s="141"/>
      <c r="D321" s="141"/>
      <c r="E321" s="141"/>
      <c r="F321" s="141"/>
      <c r="G321" s="159" t="s">
        <v>883</v>
      </c>
      <c r="H321" s="160">
        <v>1720.73</v>
      </c>
      <c r="I321" s="160">
        <v>380.7</v>
      </c>
      <c r="J321" s="160">
        <v>0</v>
      </c>
      <c r="K321" s="160">
        <v>2101.4299999999998</v>
      </c>
      <c r="L321" s="165">
        <f t="shared" si="1"/>
        <v>380.7</v>
      </c>
    </row>
    <row r="322" spans="1:12" x14ac:dyDescent="0.2">
      <c r="A322" s="78" t="s">
        <v>884</v>
      </c>
      <c r="B322" s="140" t="s">
        <v>372</v>
      </c>
      <c r="C322" s="141"/>
      <c r="D322" s="141"/>
      <c r="E322" s="141"/>
      <c r="F322" s="141"/>
      <c r="G322" s="159" t="s">
        <v>885</v>
      </c>
      <c r="H322" s="160">
        <v>181.9</v>
      </c>
      <c r="I322" s="160">
        <v>0</v>
      </c>
      <c r="J322" s="160">
        <v>0</v>
      </c>
      <c r="K322" s="160">
        <v>181.9</v>
      </c>
      <c r="L322" s="165">
        <f t="shared" si="1"/>
        <v>0</v>
      </c>
    </row>
    <row r="323" spans="1:12" x14ac:dyDescent="0.2">
      <c r="A323" s="78" t="s">
        <v>886</v>
      </c>
      <c r="B323" s="140" t="s">
        <v>372</v>
      </c>
      <c r="C323" s="141"/>
      <c r="D323" s="141"/>
      <c r="E323" s="141"/>
      <c r="F323" s="141"/>
      <c r="G323" s="159" t="s">
        <v>887</v>
      </c>
      <c r="H323" s="160">
        <v>4768.32</v>
      </c>
      <c r="I323" s="160">
        <v>0</v>
      </c>
      <c r="J323" s="160">
        <v>0</v>
      </c>
      <c r="K323" s="160">
        <v>4768.32</v>
      </c>
      <c r="L323" s="165">
        <f t="shared" si="1"/>
        <v>0</v>
      </c>
    </row>
    <row r="324" spans="1:12" x14ac:dyDescent="0.2">
      <c r="A324" s="78" t="s">
        <v>888</v>
      </c>
      <c r="B324" s="140" t="s">
        <v>372</v>
      </c>
      <c r="C324" s="141"/>
      <c r="D324" s="141"/>
      <c r="E324" s="141"/>
      <c r="F324" s="141"/>
      <c r="G324" s="159" t="s">
        <v>889</v>
      </c>
      <c r="H324" s="160">
        <v>2184.5</v>
      </c>
      <c r="I324" s="160">
        <v>193</v>
      </c>
      <c r="J324" s="160">
        <v>0</v>
      </c>
      <c r="K324" s="160">
        <v>2377.5</v>
      </c>
      <c r="L324" s="165">
        <f t="shared" si="1"/>
        <v>193</v>
      </c>
    </row>
    <row r="325" spans="1:12" x14ac:dyDescent="0.2">
      <c r="A325" s="78" t="s">
        <v>892</v>
      </c>
      <c r="B325" s="140" t="s">
        <v>372</v>
      </c>
      <c r="C325" s="141"/>
      <c r="D325" s="141"/>
      <c r="E325" s="141"/>
      <c r="F325" s="141"/>
      <c r="G325" s="159" t="s">
        <v>893</v>
      </c>
      <c r="H325" s="160">
        <v>1172.54</v>
      </c>
      <c r="I325" s="160">
        <v>226.36</v>
      </c>
      <c r="J325" s="160">
        <v>0</v>
      </c>
      <c r="K325" s="160">
        <v>1398.9</v>
      </c>
      <c r="L325" s="165">
        <f t="shared" si="1"/>
        <v>226.36</v>
      </c>
    </row>
    <row r="326" spans="1:12" x14ac:dyDescent="0.2">
      <c r="A326" s="78" t="s">
        <v>894</v>
      </c>
      <c r="B326" s="140" t="s">
        <v>372</v>
      </c>
      <c r="C326" s="141"/>
      <c r="D326" s="141"/>
      <c r="E326" s="141"/>
      <c r="F326" s="141"/>
      <c r="G326" s="159" t="s">
        <v>895</v>
      </c>
      <c r="H326" s="160">
        <v>3779.79</v>
      </c>
      <c r="I326" s="160">
        <v>1072.97</v>
      </c>
      <c r="J326" s="160">
        <v>0</v>
      </c>
      <c r="K326" s="160">
        <v>4852.76</v>
      </c>
      <c r="L326" s="165">
        <f t="shared" si="1"/>
        <v>1072.97</v>
      </c>
    </row>
    <row r="327" spans="1:12" x14ac:dyDescent="0.2">
      <c r="A327" s="78" t="s">
        <v>896</v>
      </c>
      <c r="B327" s="140" t="s">
        <v>372</v>
      </c>
      <c r="C327" s="141"/>
      <c r="D327" s="141"/>
      <c r="E327" s="141"/>
      <c r="F327" s="141"/>
      <c r="G327" s="159" t="s">
        <v>897</v>
      </c>
      <c r="H327" s="160">
        <v>5974.05</v>
      </c>
      <c r="I327" s="160">
        <v>2893.16</v>
      </c>
      <c r="J327" s="160">
        <v>0</v>
      </c>
      <c r="K327" s="160">
        <v>8867.2099999999991</v>
      </c>
      <c r="L327" s="165">
        <f t="shared" si="1"/>
        <v>2893.16</v>
      </c>
    </row>
    <row r="328" spans="1:12" x14ac:dyDescent="0.2">
      <c r="A328" s="80" t="s">
        <v>372</v>
      </c>
      <c r="B328" s="140" t="s">
        <v>372</v>
      </c>
      <c r="C328" s="141"/>
      <c r="D328" s="141"/>
      <c r="E328" s="141"/>
      <c r="F328" s="141"/>
      <c r="G328" s="162" t="s">
        <v>372</v>
      </c>
      <c r="H328" s="163"/>
      <c r="I328" s="163"/>
      <c r="J328" s="163"/>
      <c r="K328" s="163"/>
      <c r="L328" s="165">
        <f t="shared" si="1"/>
        <v>0</v>
      </c>
    </row>
    <row r="329" spans="1:12" x14ac:dyDescent="0.2">
      <c r="A329" s="76" t="s">
        <v>898</v>
      </c>
      <c r="B329" s="140" t="s">
        <v>372</v>
      </c>
      <c r="C329" s="141"/>
      <c r="D329" s="141"/>
      <c r="E329" s="141"/>
      <c r="F329" s="58" t="s">
        <v>899</v>
      </c>
      <c r="G329" s="156"/>
      <c r="H329" s="157">
        <v>2700</v>
      </c>
      <c r="I329" s="157">
        <v>60.8</v>
      </c>
      <c r="J329" s="157">
        <v>0</v>
      </c>
      <c r="K329" s="157">
        <v>2760.8</v>
      </c>
      <c r="L329" s="165">
        <f t="shared" si="1"/>
        <v>60.8</v>
      </c>
    </row>
    <row r="330" spans="1:12" x14ac:dyDescent="0.2">
      <c r="A330" s="78" t="s">
        <v>900</v>
      </c>
      <c r="B330" s="140" t="s">
        <v>372</v>
      </c>
      <c r="C330" s="141"/>
      <c r="D330" s="141"/>
      <c r="E330" s="141"/>
      <c r="F330" s="141"/>
      <c r="G330" s="159" t="s">
        <v>901</v>
      </c>
      <c r="H330" s="160">
        <v>550</v>
      </c>
      <c r="I330" s="160">
        <v>0</v>
      </c>
      <c r="J330" s="160">
        <v>0</v>
      </c>
      <c r="K330" s="160">
        <v>550</v>
      </c>
      <c r="L330" s="165">
        <f t="shared" si="1"/>
        <v>0</v>
      </c>
    </row>
    <row r="331" spans="1:12" x14ac:dyDescent="0.2">
      <c r="A331" s="78" t="s">
        <v>902</v>
      </c>
      <c r="B331" s="140" t="s">
        <v>372</v>
      </c>
      <c r="C331" s="141"/>
      <c r="D331" s="141"/>
      <c r="E331" s="141"/>
      <c r="F331" s="141"/>
      <c r="G331" s="159" t="s">
        <v>903</v>
      </c>
      <c r="H331" s="160">
        <v>1400</v>
      </c>
      <c r="I331" s="160">
        <v>60.8</v>
      </c>
      <c r="J331" s="160">
        <v>0</v>
      </c>
      <c r="K331" s="160">
        <v>1460.8</v>
      </c>
      <c r="L331" s="165">
        <f t="shared" ref="L331:L394" si="2">I331-J331</f>
        <v>60.8</v>
      </c>
    </row>
    <row r="332" spans="1:12" x14ac:dyDescent="0.2">
      <c r="A332" s="78" t="s">
        <v>904</v>
      </c>
      <c r="B332" s="140" t="s">
        <v>372</v>
      </c>
      <c r="C332" s="141"/>
      <c r="D332" s="141"/>
      <c r="E332" s="141"/>
      <c r="F332" s="141"/>
      <c r="G332" s="159" t="s">
        <v>905</v>
      </c>
      <c r="H332" s="160">
        <v>750</v>
      </c>
      <c r="I332" s="160">
        <v>0</v>
      </c>
      <c r="J332" s="160">
        <v>0</v>
      </c>
      <c r="K332" s="160">
        <v>750</v>
      </c>
      <c r="L332" s="165">
        <f t="shared" si="2"/>
        <v>0</v>
      </c>
    </row>
    <row r="333" spans="1:12" x14ac:dyDescent="0.2">
      <c r="A333" s="80" t="s">
        <v>372</v>
      </c>
      <c r="B333" s="140" t="s">
        <v>372</v>
      </c>
      <c r="C333" s="141"/>
      <c r="D333" s="141"/>
      <c r="E333" s="141"/>
      <c r="F333" s="141"/>
      <c r="G333" s="162" t="s">
        <v>372</v>
      </c>
      <c r="H333" s="163"/>
      <c r="I333" s="163"/>
      <c r="J333" s="163"/>
      <c r="K333" s="163"/>
      <c r="L333" s="165">
        <f t="shared" si="2"/>
        <v>0</v>
      </c>
    </row>
    <row r="334" spans="1:12" x14ac:dyDescent="0.2">
      <c r="A334" s="76" t="s">
        <v>906</v>
      </c>
      <c r="B334" s="139" t="s">
        <v>372</v>
      </c>
      <c r="C334" s="58" t="s">
        <v>907</v>
      </c>
      <c r="D334" s="59"/>
      <c r="E334" s="59"/>
      <c r="F334" s="59"/>
      <c r="G334" s="156"/>
      <c r="H334" s="157">
        <v>231485.95</v>
      </c>
      <c r="I334" s="157">
        <v>43383.37</v>
      </c>
      <c r="J334" s="157">
        <v>0</v>
      </c>
      <c r="K334" s="157">
        <v>274869.32</v>
      </c>
      <c r="L334" s="165">
        <f t="shared" si="2"/>
        <v>43383.37</v>
      </c>
    </row>
    <row r="335" spans="1:12" x14ac:dyDescent="0.2">
      <c r="A335" s="76" t="s">
        <v>908</v>
      </c>
      <c r="B335" s="140" t="s">
        <v>372</v>
      </c>
      <c r="C335" s="141"/>
      <c r="D335" s="58" t="s">
        <v>907</v>
      </c>
      <c r="E335" s="59"/>
      <c r="F335" s="59"/>
      <c r="G335" s="156"/>
      <c r="H335" s="157">
        <v>231485.95</v>
      </c>
      <c r="I335" s="157">
        <v>43383.37</v>
      </c>
      <c r="J335" s="157">
        <v>0</v>
      </c>
      <c r="K335" s="157">
        <v>274869.32</v>
      </c>
      <c r="L335" s="165">
        <f t="shared" si="2"/>
        <v>43383.37</v>
      </c>
    </row>
    <row r="336" spans="1:12" x14ac:dyDescent="0.2">
      <c r="A336" s="76" t="s">
        <v>909</v>
      </c>
      <c r="B336" s="140" t="s">
        <v>372</v>
      </c>
      <c r="C336" s="141"/>
      <c r="D336" s="141"/>
      <c r="E336" s="58" t="s">
        <v>907</v>
      </c>
      <c r="F336" s="59"/>
      <c r="G336" s="156"/>
      <c r="H336" s="157">
        <v>231485.95</v>
      </c>
      <c r="I336" s="157">
        <v>43383.37</v>
      </c>
      <c r="J336" s="157">
        <v>0</v>
      </c>
      <c r="K336" s="157">
        <v>274869.32</v>
      </c>
      <c r="L336" s="165">
        <f t="shared" si="2"/>
        <v>43383.37</v>
      </c>
    </row>
    <row r="337" spans="1:12" x14ac:dyDescent="0.2">
      <c r="A337" s="76" t="s">
        <v>910</v>
      </c>
      <c r="B337" s="140" t="s">
        <v>372</v>
      </c>
      <c r="C337" s="141"/>
      <c r="D337" s="141"/>
      <c r="E337" s="141"/>
      <c r="F337" s="58" t="s">
        <v>911</v>
      </c>
      <c r="G337" s="156"/>
      <c r="H337" s="157">
        <v>125437.17</v>
      </c>
      <c r="I337" s="157">
        <v>37500.089999999997</v>
      </c>
      <c r="J337" s="157">
        <v>0</v>
      </c>
      <c r="K337" s="157">
        <v>162937.26</v>
      </c>
      <c r="L337" s="165">
        <f t="shared" si="2"/>
        <v>37500.089999999997</v>
      </c>
    </row>
    <row r="338" spans="1:12" x14ac:dyDescent="0.2">
      <c r="A338" s="78" t="s">
        <v>912</v>
      </c>
      <c r="B338" s="140" t="s">
        <v>372</v>
      </c>
      <c r="C338" s="141"/>
      <c r="D338" s="141"/>
      <c r="E338" s="141"/>
      <c r="F338" s="141"/>
      <c r="G338" s="159" t="s">
        <v>913</v>
      </c>
      <c r="H338" s="160">
        <v>57170</v>
      </c>
      <c r="I338" s="160">
        <v>9334.5</v>
      </c>
      <c r="J338" s="160">
        <v>0</v>
      </c>
      <c r="K338" s="160">
        <v>66504.5</v>
      </c>
      <c r="L338" s="165">
        <f t="shared" si="2"/>
        <v>9334.5</v>
      </c>
    </row>
    <row r="339" spans="1:12" x14ac:dyDescent="0.2">
      <c r="A339" s="78" t="s">
        <v>914</v>
      </c>
      <c r="B339" s="140" t="s">
        <v>372</v>
      </c>
      <c r="C339" s="141"/>
      <c r="D339" s="141"/>
      <c r="E339" s="141"/>
      <c r="F339" s="141"/>
      <c r="G339" s="159" t="s">
        <v>915</v>
      </c>
      <c r="H339" s="160">
        <v>3000</v>
      </c>
      <c r="I339" s="160">
        <v>0</v>
      </c>
      <c r="J339" s="160">
        <v>0</v>
      </c>
      <c r="K339" s="160">
        <v>3000</v>
      </c>
      <c r="L339" s="165">
        <f t="shared" si="2"/>
        <v>0</v>
      </c>
    </row>
    <row r="340" spans="1:12" x14ac:dyDescent="0.2">
      <c r="A340" s="78" t="s">
        <v>916</v>
      </c>
      <c r="B340" s="140" t="s">
        <v>372</v>
      </c>
      <c r="C340" s="141"/>
      <c r="D340" s="141"/>
      <c r="E340" s="141"/>
      <c r="F340" s="141"/>
      <c r="G340" s="159" t="s">
        <v>917</v>
      </c>
      <c r="H340" s="160">
        <v>2528</v>
      </c>
      <c r="I340" s="160">
        <v>2312.4</v>
      </c>
      <c r="J340" s="160">
        <v>0</v>
      </c>
      <c r="K340" s="160">
        <v>4840.3999999999996</v>
      </c>
      <c r="L340" s="165">
        <f t="shared" si="2"/>
        <v>2312.4</v>
      </c>
    </row>
    <row r="341" spans="1:12" x14ac:dyDescent="0.2">
      <c r="A341" s="78" t="s">
        <v>918</v>
      </c>
      <c r="B341" s="140" t="s">
        <v>372</v>
      </c>
      <c r="C341" s="141"/>
      <c r="D341" s="141"/>
      <c r="E341" s="141"/>
      <c r="F341" s="141"/>
      <c r="G341" s="159" t="s">
        <v>919</v>
      </c>
      <c r="H341" s="160">
        <v>3160</v>
      </c>
      <c r="I341" s="160">
        <v>18960</v>
      </c>
      <c r="J341" s="160">
        <v>0</v>
      </c>
      <c r="K341" s="160">
        <v>22120</v>
      </c>
      <c r="L341" s="165">
        <f t="shared" si="2"/>
        <v>18960</v>
      </c>
    </row>
    <row r="342" spans="1:12" x14ac:dyDescent="0.2">
      <c r="A342" s="78" t="s">
        <v>920</v>
      </c>
      <c r="B342" s="140" t="s">
        <v>372</v>
      </c>
      <c r="C342" s="141"/>
      <c r="D342" s="141"/>
      <c r="E342" s="141"/>
      <c r="F342" s="141"/>
      <c r="G342" s="159" t="s">
        <v>921</v>
      </c>
      <c r="H342" s="160">
        <v>357.98</v>
      </c>
      <c r="I342" s="160">
        <v>395</v>
      </c>
      <c r="J342" s="160">
        <v>0</v>
      </c>
      <c r="K342" s="160">
        <v>752.98</v>
      </c>
      <c r="L342" s="165">
        <f t="shared" si="2"/>
        <v>395</v>
      </c>
    </row>
    <row r="343" spans="1:12" x14ac:dyDescent="0.2">
      <c r="A343" s="78" t="s">
        <v>922</v>
      </c>
      <c r="B343" s="140" t="s">
        <v>372</v>
      </c>
      <c r="C343" s="141"/>
      <c r="D343" s="141"/>
      <c r="E343" s="141"/>
      <c r="F343" s="141"/>
      <c r="G343" s="159" t="s">
        <v>923</v>
      </c>
      <c r="H343" s="160">
        <v>17088.919999999998</v>
      </c>
      <c r="I343" s="160">
        <v>2048.54</v>
      </c>
      <c r="J343" s="160">
        <v>0</v>
      </c>
      <c r="K343" s="160">
        <v>19137.46</v>
      </c>
      <c r="L343" s="165">
        <f t="shared" si="2"/>
        <v>2048.54</v>
      </c>
    </row>
    <row r="344" spans="1:12" x14ac:dyDescent="0.2">
      <c r="A344" s="78" t="s">
        <v>924</v>
      </c>
      <c r="B344" s="140" t="s">
        <v>372</v>
      </c>
      <c r="C344" s="141"/>
      <c r="D344" s="141"/>
      <c r="E344" s="141"/>
      <c r="F344" s="141"/>
      <c r="G344" s="159" t="s">
        <v>925</v>
      </c>
      <c r="H344" s="160">
        <v>1070</v>
      </c>
      <c r="I344" s="160">
        <v>0</v>
      </c>
      <c r="J344" s="160">
        <v>0</v>
      </c>
      <c r="K344" s="160">
        <v>1070</v>
      </c>
      <c r="L344" s="165">
        <f t="shared" si="2"/>
        <v>0</v>
      </c>
    </row>
    <row r="345" spans="1:12" x14ac:dyDescent="0.2">
      <c r="A345" s="78" t="s">
        <v>926</v>
      </c>
      <c r="B345" s="140" t="s">
        <v>372</v>
      </c>
      <c r="C345" s="141"/>
      <c r="D345" s="141"/>
      <c r="E345" s="141"/>
      <c r="F345" s="141"/>
      <c r="G345" s="159" t="s">
        <v>927</v>
      </c>
      <c r="H345" s="160">
        <v>23994.25</v>
      </c>
      <c r="I345" s="160">
        <v>1649.65</v>
      </c>
      <c r="J345" s="160">
        <v>0</v>
      </c>
      <c r="K345" s="160">
        <v>25643.9</v>
      </c>
      <c r="L345" s="165">
        <f t="shared" si="2"/>
        <v>1649.65</v>
      </c>
    </row>
    <row r="346" spans="1:12" x14ac:dyDescent="0.2">
      <c r="A346" s="78" t="s">
        <v>930</v>
      </c>
      <c r="B346" s="140" t="s">
        <v>372</v>
      </c>
      <c r="C346" s="141"/>
      <c r="D346" s="141"/>
      <c r="E346" s="141"/>
      <c r="F346" s="141"/>
      <c r="G346" s="159" t="s">
        <v>931</v>
      </c>
      <c r="H346" s="160">
        <v>16800</v>
      </c>
      <c r="I346" s="160">
        <v>2800</v>
      </c>
      <c r="J346" s="160">
        <v>0</v>
      </c>
      <c r="K346" s="160">
        <v>19600</v>
      </c>
      <c r="L346" s="165">
        <f t="shared" si="2"/>
        <v>2800</v>
      </c>
    </row>
    <row r="347" spans="1:12" x14ac:dyDescent="0.2">
      <c r="A347" s="78" t="s">
        <v>932</v>
      </c>
      <c r="B347" s="140" t="s">
        <v>372</v>
      </c>
      <c r="C347" s="141"/>
      <c r="D347" s="141"/>
      <c r="E347" s="141"/>
      <c r="F347" s="141"/>
      <c r="G347" s="159" t="s">
        <v>933</v>
      </c>
      <c r="H347" s="160">
        <v>268.02</v>
      </c>
      <c r="I347" s="160">
        <v>0</v>
      </c>
      <c r="J347" s="160">
        <v>0</v>
      </c>
      <c r="K347" s="160">
        <v>268.02</v>
      </c>
      <c r="L347" s="165">
        <f t="shared" si="2"/>
        <v>0</v>
      </c>
    </row>
    <row r="348" spans="1:12" x14ac:dyDescent="0.2">
      <c r="A348" s="80" t="s">
        <v>372</v>
      </c>
      <c r="B348" s="140" t="s">
        <v>372</v>
      </c>
      <c r="C348" s="141"/>
      <c r="D348" s="141"/>
      <c r="E348" s="141"/>
      <c r="F348" s="141"/>
      <c r="G348" s="162" t="s">
        <v>372</v>
      </c>
      <c r="H348" s="163"/>
      <c r="I348" s="163"/>
      <c r="J348" s="163"/>
      <c r="K348" s="163"/>
      <c r="L348" s="165">
        <f t="shared" si="2"/>
        <v>0</v>
      </c>
    </row>
    <row r="349" spans="1:12" x14ac:dyDescent="0.2">
      <c r="A349" s="76" t="s">
        <v>934</v>
      </c>
      <c r="B349" s="140" t="s">
        <v>372</v>
      </c>
      <c r="C349" s="141"/>
      <c r="D349" s="141"/>
      <c r="E349" s="141"/>
      <c r="F349" s="58" t="s">
        <v>935</v>
      </c>
      <c r="G349" s="156"/>
      <c r="H349" s="157">
        <v>36035.65</v>
      </c>
      <c r="I349" s="157">
        <v>2050</v>
      </c>
      <c r="J349" s="157">
        <v>0</v>
      </c>
      <c r="K349" s="157">
        <v>38085.65</v>
      </c>
      <c r="L349" s="165">
        <f t="shared" si="2"/>
        <v>2050</v>
      </c>
    </row>
    <row r="350" spans="1:12" x14ac:dyDescent="0.2">
      <c r="A350" s="78" t="s">
        <v>936</v>
      </c>
      <c r="B350" s="140" t="s">
        <v>372</v>
      </c>
      <c r="C350" s="141"/>
      <c r="D350" s="141"/>
      <c r="E350" s="141"/>
      <c r="F350" s="141"/>
      <c r="G350" s="159" t="s">
        <v>937</v>
      </c>
      <c r="H350" s="160">
        <v>685</v>
      </c>
      <c r="I350" s="160">
        <v>0</v>
      </c>
      <c r="J350" s="160">
        <v>0</v>
      </c>
      <c r="K350" s="160">
        <v>685</v>
      </c>
      <c r="L350" s="165">
        <f t="shared" si="2"/>
        <v>0</v>
      </c>
    </row>
    <row r="351" spans="1:12" x14ac:dyDescent="0.2">
      <c r="A351" s="78" t="s">
        <v>938</v>
      </c>
      <c r="B351" s="140" t="s">
        <v>372</v>
      </c>
      <c r="C351" s="141"/>
      <c r="D351" s="141"/>
      <c r="E351" s="141"/>
      <c r="F351" s="141"/>
      <c r="G351" s="159" t="s">
        <v>939</v>
      </c>
      <c r="H351" s="160">
        <v>35350.65</v>
      </c>
      <c r="I351" s="160">
        <v>2050</v>
      </c>
      <c r="J351" s="160">
        <v>0</v>
      </c>
      <c r="K351" s="160">
        <v>37400.65</v>
      </c>
      <c r="L351" s="165">
        <f t="shared" si="2"/>
        <v>2050</v>
      </c>
    </row>
    <row r="352" spans="1:12" x14ac:dyDescent="0.2">
      <c r="A352" s="80" t="s">
        <v>372</v>
      </c>
      <c r="B352" s="140" t="s">
        <v>372</v>
      </c>
      <c r="C352" s="141"/>
      <c r="D352" s="141"/>
      <c r="E352" s="141"/>
      <c r="F352" s="141"/>
      <c r="G352" s="162" t="s">
        <v>372</v>
      </c>
      <c r="H352" s="163"/>
      <c r="I352" s="163"/>
      <c r="J352" s="163"/>
      <c r="K352" s="163"/>
      <c r="L352" s="165">
        <f t="shared" si="2"/>
        <v>0</v>
      </c>
    </row>
    <row r="353" spans="1:12" x14ac:dyDescent="0.2">
      <c r="A353" s="76" t="s">
        <v>940</v>
      </c>
      <c r="B353" s="140" t="s">
        <v>372</v>
      </c>
      <c r="C353" s="141"/>
      <c r="D353" s="141"/>
      <c r="E353" s="141"/>
      <c r="F353" s="58" t="s">
        <v>941</v>
      </c>
      <c r="G353" s="156"/>
      <c r="H353" s="157">
        <v>22533.13</v>
      </c>
      <c r="I353" s="157">
        <v>3833.28</v>
      </c>
      <c r="J353" s="157">
        <v>0</v>
      </c>
      <c r="K353" s="157">
        <v>26366.41</v>
      </c>
      <c r="L353" s="165">
        <f t="shared" si="2"/>
        <v>3833.28</v>
      </c>
    </row>
    <row r="354" spans="1:12" x14ac:dyDescent="0.2">
      <c r="A354" s="78" t="s">
        <v>942</v>
      </c>
      <c r="B354" s="140" t="s">
        <v>372</v>
      </c>
      <c r="C354" s="141"/>
      <c r="D354" s="141"/>
      <c r="E354" s="141"/>
      <c r="F354" s="141"/>
      <c r="G354" s="159" t="s">
        <v>943</v>
      </c>
      <c r="H354" s="160">
        <v>22533.13</v>
      </c>
      <c r="I354" s="160">
        <v>3833.28</v>
      </c>
      <c r="J354" s="160">
        <v>0</v>
      </c>
      <c r="K354" s="160">
        <v>26366.41</v>
      </c>
      <c r="L354" s="165">
        <f t="shared" si="2"/>
        <v>3833.28</v>
      </c>
    </row>
    <row r="355" spans="1:12" x14ac:dyDescent="0.2">
      <c r="A355" s="80" t="s">
        <v>372</v>
      </c>
      <c r="B355" s="140" t="s">
        <v>372</v>
      </c>
      <c r="C355" s="141"/>
      <c r="D355" s="141"/>
      <c r="E355" s="141"/>
      <c r="F355" s="141"/>
      <c r="G355" s="162" t="s">
        <v>372</v>
      </c>
      <c r="H355" s="163"/>
      <c r="I355" s="163"/>
      <c r="J355" s="163"/>
      <c r="K355" s="163"/>
      <c r="L355" s="165">
        <f t="shared" si="2"/>
        <v>0</v>
      </c>
    </row>
    <row r="356" spans="1:12" x14ac:dyDescent="0.2">
      <c r="A356" s="76" t="s">
        <v>944</v>
      </c>
      <c r="B356" s="140" t="s">
        <v>372</v>
      </c>
      <c r="C356" s="141"/>
      <c r="D356" s="141"/>
      <c r="E356" s="141"/>
      <c r="F356" s="58" t="s">
        <v>899</v>
      </c>
      <c r="G356" s="156"/>
      <c r="H356" s="157">
        <v>47480</v>
      </c>
      <c r="I356" s="157">
        <v>0</v>
      </c>
      <c r="J356" s="157">
        <v>0</v>
      </c>
      <c r="K356" s="157">
        <v>47480</v>
      </c>
      <c r="L356" s="165">
        <f t="shared" si="2"/>
        <v>0</v>
      </c>
    </row>
    <row r="357" spans="1:12" x14ac:dyDescent="0.2">
      <c r="A357" s="78" t="s">
        <v>945</v>
      </c>
      <c r="B357" s="140" t="s">
        <v>372</v>
      </c>
      <c r="C357" s="141"/>
      <c r="D357" s="141"/>
      <c r="E357" s="141"/>
      <c r="F357" s="141"/>
      <c r="G357" s="159" t="s">
        <v>946</v>
      </c>
      <c r="H357" s="160">
        <v>46000</v>
      </c>
      <c r="I357" s="160">
        <v>0</v>
      </c>
      <c r="J357" s="160">
        <v>0</v>
      </c>
      <c r="K357" s="160">
        <v>46000</v>
      </c>
      <c r="L357" s="165">
        <f t="shared" si="2"/>
        <v>0</v>
      </c>
    </row>
    <row r="358" spans="1:12" x14ac:dyDescent="0.2">
      <c r="A358" s="78" t="s">
        <v>947</v>
      </c>
      <c r="B358" s="140" t="s">
        <v>372</v>
      </c>
      <c r="C358" s="141"/>
      <c r="D358" s="141"/>
      <c r="E358" s="141"/>
      <c r="F358" s="141"/>
      <c r="G358" s="159" t="s">
        <v>903</v>
      </c>
      <c r="H358" s="160">
        <v>1480</v>
      </c>
      <c r="I358" s="160">
        <v>0</v>
      </c>
      <c r="J358" s="160">
        <v>0</v>
      </c>
      <c r="K358" s="160">
        <v>1480</v>
      </c>
      <c r="L358" s="165">
        <f t="shared" si="2"/>
        <v>0</v>
      </c>
    </row>
    <row r="359" spans="1:12" x14ac:dyDescent="0.2">
      <c r="A359" s="80" t="s">
        <v>372</v>
      </c>
      <c r="B359" s="140" t="s">
        <v>372</v>
      </c>
      <c r="C359" s="141"/>
      <c r="D359" s="141"/>
      <c r="E359" s="141"/>
      <c r="F359" s="141"/>
      <c r="G359" s="162" t="s">
        <v>372</v>
      </c>
      <c r="H359" s="163"/>
      <c r="I359" s="163"/>
      <c r="J359" s="163"/>
      <c r="K359" s="163"/>
      <c r="L359" s="165">
        <f t="shared" si="2"/>
        <v>0</v>
      </c>
    </row>
    <row r="360" spans="1:12" x14ac:dyDescent="0.2">
      <c r="A360" s="76" t="s">
        <v>948</v>
      </c>
      <c r="B360" s="139" t="s">
        <v>372</v>
      </c>
      <c r="C360" s="58" t="s">
        <v>949</v>
      </c>
      <c r="D360" s="59"/>
      <c r="E360" s="59"/>
      <c r="F360" s="59"/>
      <c r="G360" s="156"/>
      <c r="H360" s="157">
        <v>48750</v>
      </c>
      <c r="I360" s="157">
        <v>0</v>
      </c>
      <c r="J360" s="157">
        <v>0</v>
      </c>
      <c r="K360" s="157">
        <v>48750</v>
      </c>
      <c r="L360" s="165">
        <f t="shared" si="2"/>
        <v>0</v>
      </c>
    </row>
    <row r="361" spans="1:12" x14ac:dyDescent="0.2">
      <c r="A361" s="76" t="s">
        <v>950</v>
      </c>
      <c r="B361" s="140" t="s">
        <v>372</v>
      </c>
      <c r="C361" s="141"/>
      <c r="D361" s="58" t="s">
        <v>949</v>
      </c>
      <c r="E361" s="59"/>
      <c r="F361" s="59"/>
      <c r="G361" s="156"/>
      <c r="H361" s="157">
        <v>48750</v>
      </c>
      <c r="I361" s="157">
        <v>0</v>
      </c>
      <c r="J361" s="157">
        <v>0</v>
      </c>
      <c r="K361" s="157">
        <v>48750</v>
      </c>
      <c r="L361" s="165">
        <f t="shared" si="2"/>
        <v>0</v>
      </c>
    </row>
    <row r="362" spans="1:12" x14ac:dyDescent="0.2">
      <c r="A362" s="76" t="s">
        <v>951</v>
      </c>
      <c r="B362" s="140" t="s">
        <v>372</v>
      </c>
      <c r="C362" s="141"/>
      <c r="D362" s="141"/>
      <c r="E362" s="58" t="s">
        <v>949</v>
      </c>
      <c r="F362" s="59"/>
      <c r="G362" s="156"/>
      <c r="H362" s="157">
        <v>48750</v>
      </c>
      <c r="I362" s="157">
        <v>0</v>
      </c>
      <c r="J362" s="157">
        <v>0</v>
      </c>
      <c r="K362" s="157">
        <v>48750</v>
      </c>
      <c r="L362" s="165">
        <f t="shared" si="2"/>
        <v>0</v>
      </c>
    </row>
    <row r="363" spans="1:12" x14ac:dyDescent="0.2">
      <c r="A363" s="76" t="s">
        <v>952</v>
      </c>
      <c r="B363" s="140" t="s">
        <v>372</v>
      </c>
      <c r="C363" s="141"/>
      <c r="D363" s="141"/>
      <c r="E363" s="141"/>
      <c r="F363" s="58" t="s">
        <v>953</v>
      </c>
      <c r="G363" s="156"/>
      <c r="H363" s="157">
        <v>48750</v>
      </c>
      <c r="I363" s="157">
        <v>0</v>
      </c>
      <c r="J363" s="157">
        <v>0</v>
      </c>
      <c r="K363" s="157">
        <v>48750</v>
      </c>
      <c r="L363" s="165">
        <f t="shared" si="2"/>
        <v>0</v>
      </c>
    </row>
    <row r="364" spans="1:12" x14ac:dyDescent="0.2">
      <c r="A364" s="78" t="s">
        <v>954</v>
      </c>
      <c r="B364" s="140" t="s">
        <v>372</v>
      </c>
      <c r="C364" s="141"/>
      <c r="D364" s="141"/>
      <c r="E364" s="141"/>
      <c r="F364" s="141"/>
      <c r="G364" s="159" t="s">
        <v>955</v>
      </c>
      <c r="H364" s="160">
        <v>48750</v>
      </c>
      <c r="I364" s="160">
        <v>0</v>
      </c>
      <c r="J364" s="160">
        <v>0</v>
      </c>
      <c r="K364" s="160">
        <v>48750</v>
      </c>
      <c r="L364" s="165">
        <f t="shared" si="2"/>
        <v>0</v>
      </c>
    </row>
    <row r="365" spans="1:12" x14ac:dyDescent="0.2">
      <c r="A365" s="80" t="s">
        <v>372</v>
      </c>
      <c r="B365" s="140" t="s">
        <v>372</v>
      </c>
      <c r="C365" s="141"/>
      <c r="D365" s="141"/>
      <c r="E365" s="141"/>
      <c r="F365" s="141"/>
      <c r="G365" s="162" t="s">
        <v>372</v>
      </c>
      <c r="H365" s="163"/>
      <c r="I365" s="163"/>
      <c r="J365" s="163"/>
      <c r="K365" s="163"/>
      <c r="L365" s="165">
        <f t="shared" si="2"/>
        <v>0</v>
      </c>
    </row>
    <row r="366" spans="1:12" x14ac:dyDescent="0.2">
      <c r="A366" s="76" t="s">
        <v>956</v>
      </c>
      <c r="B366" s="139" t="s">
        <v>372</v>
      </c>
      <c r="C366" s="58" t="s">
        <v>957</v>
      </c>
      <c r="D366" s="59"/>
      <c r="E366" s="59"/>
      <c r="F366" s="59"/>
      <c r="G366" s="156"/>
      <c r="H366" s="157">
        <v>151765.97</v>
      </c>
      <c r="I366" s="157">
        <v>31702.55</v>
      </c>
      <c r="J366" s="157">
        <v>0</v>
      </c>
      <c r="K366" s="157">
        <v>183468.52</v>
      </c>
      <c r="L366" s="165">
        <f t="shared" si="2"/>
        <v>31702.55</v>
      </c>
    </row>
    <row r="367" spans="1:12" x14ac:dyDescent="0.2">
      <c r="A367" s="76" t="s">
        <v>958</v>
      </c>
      <c r="B367" s="140" t="s">
        <v>372</v>
      </c>
      <c r="C367" s="141"/>
      <c r="D367" s="58" t="s">
        <v>957</v>
      </c>
      <c r="E367" s="59"/>
      <c r="F367" s="59"/>
      <c r="G367" s="156"/>
      <c r="H367" s="157">
        <v>151765.97</v>
      </c>
      <c r="I367" s="157">
        <v>31702.55</v>
      </c>
      <c r="J367" s="157">
        <v>0</v>
      </c>
      <c r="K367" s="157">
        <v>183468.52</v>
      </c>
      <c r="L367" s="165">
        <f t="shared" si="2"/>
        <v>31702.55</v>
      </c>
    </row>
    <row r="368" spans="1:12" x14ac:dyDescent="0.2">
      <c r="A368" s="76" t="s">
        <v>959</v>
      </c>
      <c r="B368" s="140" t="s">
        <v>372</v>
      </c>
      <c r="C368" s="141"/>
      <c r="D368" s="141"/>
      <c r="E368" s="58" t="s">
        <v>957</v>
      </c>
      <c r="F368" s="59"/>
      <c r="G368" s="156"/>
      <c r="H368" s="157">
        <v>151765.97</v>
      </c>
      <c r="I368" s="157">
        <v>31702.55</v>
      </c>
      <c r="J368" s="157">
        <v>0</v>
      </c>
      <c r="K368" s="157">
        <v>183468.52</v>
      </c>
      <c r="L368" s="165">
        <f t="shared" si="2"/>
        <v>31702.55</v>
      </c>
    </row>
    <row r="369" spans="1:12" x14ac:dyDescent="0.2">
      <c r="A369" s="76" t="s">
        <v>960</v>
      </c>
      <c r="B369" s="140" t="s">
        <v>372</v>
      </c>
      <c r="C369" s="141"/>
      <c r="D369" s="141"/>
      <c r="E369" s="141"/>
      <c r="F369" s="58" t="s">
        <v>953</v>
      </c>
      <c r="G369" s="156"/>
      <c r="H369" s="157">
        <v>12352.95</v>
      </c>
      <c r="I369" s="157">
        <v>6490</v>
      </c>
      <c r="J369" s="157">
        <v>0</v>
      </c>
      <c r="K369" s="157">
        <v>18842.95</v>
      </c>
      <c r="L369" s="165">
        <f t="shared" si="2"/>
        <v>6490</v>
      </c>
    </row>
    <row r="370" spans="1:12" x14ac:dyDescent="0.2">
      <c r="A370" s="78" t="s">
        <v>961</v>
      </c>
      <c r="B370" s="140" t="s">
        <v>372</v>
      </c>
      <c r="C370" s="141"/>
      <c r="D370" s="141"/>
      <c r="E370" s="141"/>
      <c r="F370" s="141"/>
      <c r="G370" s="159" t="s">
        <v>897</v>
      </c>
      <c r="H370" s="160">
        <v>502.94</v>
      </c>
      <c r="I370" s="160">
        <v>350</v>
      </c>
      <c r="J370" s="160">
        <v>0</v>
      </c>
      <c r="K370" s="160">
        <v>852.94</v>
      </c>
      <c r="L370" s="165">
        <f t="shared" si="2"/>
        <v>350</v>
      </c>
    </row>
    <row r="371" spans="1:12" x14ac:dyDescent="0.2">
      <c r="A371" s="78" t="s">
        <v>962</v>
      </c>
      <c r="B371" s="140" t="s">
        <v>372</v>
      </c>
      <c r="C371" s="141"/>
      <c r="D371" s="141"/>
      <c r="E371" s="141"/>
      <c r="F371" s="141"/>
      <c r="G371" s="159" t="s">
        <v>963</v>
      </c>
      <c r="H371" s="160">
        <v>11850.01</v>
      </c>
      <c r="I371" s="160">
        <v>6140</v>
      </c>
      <c r="J371" s="160">
        <v>0</v>
      </c>
      <c r="K371" s="160">
        <v>17990.009999999998</v>
      </c>
      <c r="L371" s="165">
        <f t="shared" si="2"/>
        <v>6140</v>
      </c>
    </row>
    <row r="372" spans="1:12" x14ac:dyDescent="0.2">
      <c r="A372" s="80" t="s">
        <v>372</v>
      </c>
      <c r="B372" s="140" t="s">
        <v>372</v>
      </c>
      <c r="C372" s="141"/>
      <c r="D372" s="141"/>
      <c r="E372" s="141"/>
      <c r="F372" s="141"/>
      <c r="G372" s="162" t="s">
        <v>372</v>
      </c>
      <c r="H372" s="163"/>
      <c r="I372" s="163"/>
      <c r="J372" s="163"/>
      <c r="K372" s="163"/>
      <c r="L372" s="165">
        <f t="shared" si="2"/>
        <v>0</v>
      </c>
    </row>
    <row r="373" spans="1:12" x14ac:dyDescent="0.2">
      <c r="A373" s="76" t="s">
        <v>964</v>
      </c>
      <c r="B373" s="140" t="s">
        <v>372</v>
      </c>
      <c r="C373" s="141"/>
      <c r="D373" s="141"/>
      <c r="E373" s="141"/>
      <c r="F373" s="58" t="s">
        <v>965</v>
      </c>
      <c r="G373" s="156"/>
      <c r="H373" s="157">
        <v>139413.01999999999</v>
      </c>
      <c r="I373" s="157">
        <v>25212.55</v>
      </c>
      <c r="J373" s="157">
        <v>0</v>
      </c>
      <c r="K373" s="157">
        <v>164625.57</v>
      </c>
      <c r="L373" s="165">
        <f t="shared" si="2"/>
        <v>25212.55</v>
      </c>
    </row>
    <row r="374" spans="1:12" x14ac:dyDescent="0.2">
      <c r="A374" s="78" t="s">
        <v>966</v>
      </c>
      <c r="B374" s="140" t="s">
        <v>372</v>
      </c>
      <c r="C374" s="141"/>
      <c r="D374" s="141"/>
      <c r="E374" s="141"/>
      <c r="F374" s="141"/>
      <c r="G374" s="159" t="s">
        <v>967</v>
      </c>
      <c r="H374" s="160">
        <v>130463.4</v>
      </c>
      <c r="I374" s="160">
        <v>24698.58</v>
      </c>
      <c r="J374" s="160">
        <v>0</v>
      </c>
      <c r="K374" s="160">
        <v>155161.98000000001</v>
      </c>
      <c r="L374" s="165">
        <f t="shared" si="2"/>
        <v>24698.58</v>
      </c>
    </row>
    <row r="375" spans="1:12" x14ac:dyDescent="0.2">
      <c r="A375" s="78" t="s">
        <v>968</v>
      </c>
      <c r="B375" s="140" t="s">
        <v>372</v>
      </c>
      <c r="C375" s="141"/>
      <c r="D375" s="141"/>
      <c r="E375" s="141"/>
      <c r="F375" s="141"/>
      <c r="G375" s="159" t="s">
        <v>969</v>
      </c>
      <c r="H375" s="160">
        <v>8949.6200000000008</v>
      </c>
      <c r="I375" s="160">
        <v>513.97</v>
      </c>
      <c r="J375" s="160">
        <v>0</v>
      </c>
      <c r="K375" s="160">
        <v>9463.59</v>
      </c>
      <c r="L375" s="165">
        <f t="shared" si="2"/>
        <v>513.97</v>
      </c>
    </row>
    <row r="376" spans="1:12" x14ac:dyDescent="0.2">
      <c r="A376" s="80" t="s">
        <v>372</v>
      </c>
      <c r="B376" s="140" t="s">
        <v>372</v>
      </c>
      <c r="C376" s="141"/>
      <c r="D376" s="141"/>
      <c r="E376" s="141"/>
      <c r="F376" s="141"/>
      <c r="G376" s="162" t="s">
        <v>372</v>
      </c>
      <c r="H376" s="163"/>
      <c r="I376" s="163"/>
      <c r="J376" s="163"/>
      <c r="K376" s="163"/>
      <c r="L376" s="165">
        <f t="shared" si="2"/>
        <v>0</v>
      </c>
    </row>
    <row r="377" spans="1:12" x14ac:dyDescent="0.2">
      <c r="A377" s="76" t="s">
        <v>979</v>
      </c>
      <c r="B377" s="139" t="s">
        <v>372</v>
      </c>
      <c r="C377" s="58" t="s">
        <v>980</v>
      </c>
      <c r="D377" s="59"/>
      <c r="E377" s="59"/>
      <c r="F377" s="59"/>
      <c r="G377" s="156"/>
      <c r="H377" s="157">
        <v>26664</v>
      </c>
      <c r="I377" s="157">
        <v>2019</v>
      </c>
      <c r="J377" s="157">
        <v>0</v>
      </c>
      <c r="K377" s="157">
        <v>28683</v>
      </c>
      <c r="L377" s="165">
        <f t="shared" si="2"/>
        <v>2019</v>
      </c>
    </row>
    <row r="378" spans="1:12" x14ac:dyDescent="0.2">
      <c r="A378" s="76" t="s">
        <v>981</v>
      </c>
      <c r="B378" s="140" t="s">
        <v>372</v>
      </c>
      <c r="C378" s="141"/>
      <c r="D378" s="58" t="s">
        <v>980</v>
      </c>
      <c r="E378" s="59"/>
      <c r="F378" s="59"/>
      <c r="G378" s="156"/>
      <c r="H378" s="157">
        <v>26664</v>
      </c>
      <c r="I378" s="157">
        <v>2019</v>
      </c>
      <c r="J378" s="157">
        <v>0</v>
      </c>
      <c r="K378" s="157">
        <v>28683</v>
      </c>
      <c r="L378" s="165">
        <f t="shared" si="2"/>
        <v>2019</v>
      </c>
    </row>
    <row r="379" spans="1:12" x14ac:dyDescent="0.2">
      <c r="A379" s="76" t="s">
        <v>982</v>
      </c>
      <c r="B379" s="140" t="s">
        <v>372</v>
      </c>
      <c r="C379" s="141"/>
      <c r="D379" s="141"/>
      <c r="E379" s="58" t="s">
        <v>980</v>
      </c>
      <c r="F379" s="59"/>
      <c r="G379" s="156"/>
      <c r="H379" s="157">
        <v>26664</v>
      </c>
      <c r="I379" s="157">
        <v>2019</v>
      </c>
      <c r="J379" s="157">
        <v>0</v>
      </c>
      <c r="K379" s="157">
        <v>28683</v>
      </c>
      <c r="L379" s="165">
        <f t="shared" si="2"/>
        <v>2019</v>
      </c>
    </row>
    <row r="380" spans="1:12" x14ac:dyDescent="0.2">
      <c r="A380" s="76" t="s">
        <v>983</v>
      </c>
      <c r="B380" s="140" t="s">
        <v>372</v>
      </c>
      <c r="C380" s="141"/>
      <c r="D380" s="141"/>
      <c r="E380" s="141"/>
      <c r="F380" s="58" t="s">
        <v>984</v>
      </c>
      <c r="G380" s="156"/>
      <c r="H380" s="157">
        <v>10994</v>
      </c>
      <c r="I380" s="157">
        <v>2019</v>
      </c>
      <c r="J380" s="157">
        <v>0</v>
      </c>
      <c r="K380" s="157">
        <v>13013</v>
      </c>
      <c r="L380" s="165">
        <f t="shared" si="2"/>
        <v>2019</v>
      </c>
    </row>
    <row r="381" spans="1:12" x14ac:dyDescent="0.2">
      <c r="A381" s="78" t="s">
        <v>985</v>
      </c>
      <c r="B381" s="140" t="s">
        <v>372</v>
      </c>
      <c r="C381" s="141"/>
      <c r="D381" s="141"/>
      <c r="E381" s="141"/>
      <c r="F381" s="141"/>
      <c r="G381" s="159" t="s">
        <v>986</v>
      </c>
      <c r="H381" s="160">
        <v>10994</v>
      </c>
      <c r="I381" s="160">
        <v>2019</v>
      </c>
      <c r="J381" s="160">
        <v>0</v>
      </c>
      <c r="K381" s="160">
        <v>13013</v>
      </c>
      <c r="L381" s="165">
        <f t="shared" si="2"/>
        <v>2019</v>
      </c>
    </row>
    <row r="382" spans="1:12" x14ac:dyDescent="0.2">
      <c r="A382" s="80" t="s">
        <v>372</v>
      </c>
      <c r="B382" s="140" t="s">
        <v>372</v>
      </c>
      <c r="C382" s="141"/>
      <c r="D382" s="141"/>
      <c r="E382" s="141"/>
      <c r="F382" s="141"/>
      <c r="G382" s="162" t="s">
        <v>372</v>
      </c>
      <c r="H382" s="163"/>
      <c r="I382" s="163"/>
      <c r="J382" s="163"/>
      <c r="K382" s="163"/>
      <c r="L382" s="165">
        <f t="shared" si="2"/>
        <v>0</v>
      </c>
    </row>
    <row r="383" spans="1:12" x14ac:dyDescent="0.2">
      <c r="A383" s="76" t="s">
        <v>987</v>
      </c>
      <c r="B383" s="140" t="s">
        <v>372</v>
      </c>
      <c r="C383" s="141"/>
      <c r="D383" s="141"/>
      <c r="E383" s="141"/>
      <c r="F383" s="58" t="s">
        <v>988</v>
      </c>
      <c r="G383" s="156"/>
      <c r="H383" s="157">
        <v>170</v>
      </c>
      <c r="I383" s="157">
        <v>0</v>
      </c>
      <c r="J383" s="157">
        <v>0</v>
      </c>
      <c r="K383" s="157">
        <v>170</v>
      </c>
      <c r="L383" s="165">
        <f t="shared" si="2"/>
        <v>0</v>
      </c>
    </row>
    <row r="384" spans="1:12" x14ac:dyDescent="0.2">
      <c r="A384" s="78" t="s">
        <v>989</v>
      </c>
      <c r="B384" s="140" t="s">
        <v>372</v>
      </c>
      <c r="C384" s="141"/>
      <c r="D384" s="141"/>
      <c r="E384" s="141"/>
      <c r="F384" s="141"/>
      <c r="G384" s="159" t="s">
        <v>990</v>
      </c>
      <c r="H384" s="160">
        <v>170</v>
      </c>
      <c r="I384" s="160">
        <v>0</v>
      </c>
      <c r="J384" s="160">
        <v>0</v>
      </c>
      <c r="K384" s="160">
        <v>170</v>
      </c>
      <c r="L384" s="165">
        <f t="shared" si="2"/>
        <v>0</v>
      </c>
    </row>
    <row r="385" spans="1:12" x14ac:dyDescent="0.2">
      <c r="A385" s="80" t="s">
        <v>372</v>
      </c>
      <c r="B385" s="140" t="s">
        <v>372</v>
      </c>
      <c r="C385" s="141"/>
      <c r="D385" s="141"/>
      <c r="E385" s="141"/>
      <c r="F385" s="141"/>
      <c r="G385" s="162" t="s">
        <v>372</v>
      </c>
      <c r="H385" s="163"/>
      <c r="I385" s="163"/>
      <c r="J385" s="163"/>
      <c r="K385" s="163"/>
      <c r="L385" s="165">
        <f t="shared" si="2"/>
        <v>0</v>
      </c>
    </row>
    <row r="386" spans="1:12" x14ac:dyDescent="0.2">
      <c r="A386" s="76" t="s">
        <v>991</v>
      </c>
      <c r="B386" s="140" t="s">
        <v>372</v>
      </c>
      <c r="C386" s="141"/>
      <c r="D386" s="141"/>
      <c r="E386" s="141"/>
      <c r="F386" s="58" t="s">
        <v>992</v>
      </c>
      <c r="G386" s="156"/>
      <c r="H386" s="157">
        <v>15500</v>
      </c>
      <c r="I386" s="157">
        <v>0</v>
      </c>
      <c r="J386" s="157">
        <v>0</v>
      </c>
      <c r="K386" s="157">
        <v>15500</v>
      </c>
      <c r="L386" s="165">
        <f t="shared" si="2"/>
        <v>0</v>
      </c>
    </row>
    <row r="387" spans="1:12" x14ac:dyDescent="0.2">
      <c r="A387" s="78" t="s">
        <v>993</v>
      </c>
      <c r="B387" s="140" t="s">
        <v>372</v>
      </c>
      <c r="C387" s="141"/>
      <c r="D387" s="141"/>
      <c r="E387" s="141"/>
      <c r="F387" s="141"/>
      <c r="G387" s="159" t="s">
        <v>994</v>
      </c>
      <c r="H387" s="160">
        <v>15500</v>
      </c>
      <c r="I387" s="160">
        <v>0</v>
      </c>
      <c r="J387" s="160">
        <v>0</v>
      </c>
      <c r="K387" s="160">
        <v>15500</v>
      </c>
      <c r="L387" s="165">
        <f t="shared" si="2"/>
        <v>0</v>
      </c>
    </row>
    <row r="388" spans="1:12" x14ac:dyDescent="0.2">
      <c r="A388" s="80" t="s">
        <v>372</v>
      </c>
      <c r="B388" s="140" t="s">
        <v>372</v>
      </c>
      <c r="C388" s="141"/>
      <c r="D388" s="141"/>
      <c r="E388" s="141"/>
      <c r="F388" s="141"/>
      <c r="G388" s="162" t="s">
        <v>372</v>
      </c>
      <c r="H388" s="163"/>
      <c r="I388" s="163"/>
      <c r="J388" s="163"/>
      <c r="K388" s="163"/>
      <c r="L388" s="165">
        <f t="shared" si="2"/>
        <v>0</v>
      </c>
    </row>
    <row r="389" spans="1:12" x14ac:dyDescent="0.2">
      <c r="A389" s="76" t="s">
        <v>995</v>
      </c>
      <c r="B389" s="139" t="s">
        <v>372</v>
      </c>
      <c r="C389" s="58" t="s">
        <v>996</v>
      </c>
      <c r="D389" s="59"/>
      <c r="E389" s="59"/>
      <c r="F389" s="59"/>
      <c r="G389" s="156"/>
      <c r="H389" s="157">
        <v>0</v>
      </c>
      <c r="I389" s="157">
        <v>320</v>
      </c>
      <c r="J389" s="157">
        <v>0</v>
      </c>
      <c r="K389" s="157">
        <v>320</v>
      </c>
      <c r="L389" s="165">
        <f t="shared" si="2"/>
        <v>320</v>
      </c>
    </row>
    <row r="390" spans="1:12" x14ac:dyDescent="0.2">
      <c r="A390" s="76" t="s">
        <v>997</v>
      </c>
      <c r="B390" s="140" t="s">
        <v>372</v>
      </c>
      <c r="C390" s="141"/>
      <c r="D390" s="58" t="s">
        <v>996</v>
      </c>
      <c r="E390" s="59"/>
      <c r="F390" s="59"/>
      <c r="G390" s="156"/>
      <c r="H390" s="157">
        <v>0</v>
      </c>
      <c r="I390" s="157">
        <v>320</v>
      </c>
      <c r="J390" s="157">
        <v>0</v>
      </c>
      <c r="K390" s="157">
        <v>320</v>
      </c>
      <c r="L390" s="165">
        <f t="shared" si="2"/>
        <v>320</v>
      </c>
    </row>
    <row r="391" spans="1:12" x14ac:dyDescent="0.2">
      <c r="A391" s="76" t="s">
        <v>998</v>
      </c>
      <c r="B391" s="140" t="s">
        <v>372</v>
      </c>
      <c r="C391" s="141"/>
      <c r="D391" s="141"/>
      <c r="E391" s="58" t="s">
        <v>996</v>
      </c>
      <c r="F391" s="59"/>
      <c r="G391" s="156"/>
      <c r="H391" s="157">
        <v>0</v>
      </c>
      <c r="I391" s="157">
        <v>320</v>
      </c>
      <c r="J391" s="157">
        <v>0</v>
      </c>
      <c r="K391" s="157">
        <v>320</v>
      </c>
      <c r="L391" s="165">
        <f t="shared" si="2"/>
        <v>320</v>
      </c>
    </row>
    <row r="392" spans="1:12" x14ac:dyDescent="0.2">
      <c r="A392" s="76" t="s">
        <v>1002</v>
      </c>
      <c r="B392" s="140" t="s">
        <v>372</v>
      </c>
      <c r="C392" s="141"/>
      <c r="D392" s="141"/>
      <c r="E392" s="141"/>
      <c r="F392" s="58" t="s">
        <v>1003</v>
      </c>
      <c r="G392" s="156"/>
      <c r="H392" s="157">
        <v>0</v>
      </c>
      <c r="I392" s="157">
        <v>320</v>
      </c>
      <c r="J392" s="157">
        <v>0</v>
      </c>
      <c r="K392" s="157">
        <v>320</v>
      </c>
      <c r="L392" s="165">
        <f t="shared" si="2"/>
        <v>320</v>
      </c>
    </row>
    <row r="393" spans="1:12" x14ac:dyDescent="0.2">
      <c r="A393" s="78" t="s">
        <v>1004</v>
      </c>
      <c r="B393" s="140" t="s">
        <v>372</v>
      </c>
      <c r="C393" s="141"/>
      <c r="D393" s="141"/>
      <c r="E393" s="141"/>
      <c r="F393" s="141"/>
      <c r="G393" s="159" t="s">
        <v>1003</v>
      </c>
      <c r="H393" s="160">
        <v>0</v>
      </c>
      <c r="I393" s="160">
        <v>320</v>
      </c>
      <c r="J393" s="160">
        <v>0</v>
      </c>
      <c r="K393" s="160">
        <v>320</v>
      </c>
      <c r="L393" s="165">
        <f t="shared" si="2"/>
        <v>320</v>
      </c>
    </row>
    <row r="394" spans="1:12" x14ac:dyDescent="0.2">
      <c r="A394" s="80" t="s">
        <v>372</v>
      </c>
      <c r="B394" s="140" t="s">
        <v>372</v>
      </c>
      <c r="C394" s="141"/>
      <c r="D394" s="141"/>
      <c r="E394" s="141"/>
      <c r="F394" s="141"/>
      <c r="G394" s="162" t="s">
        <v>372</v>
      </c>
      <c r="H394" s="163"/>
      <c r="I394" s="163"/>
      <c r="J394" s="163"/>
      <c r="K394" s="163"/>
      <c r="L394" s="165">
        <f t="shared" si="2"/>
        <v>0</v>
      </c>
    </row>
    <row r="395" spans="1:12" x14ac:dyDescent="0.2">
      <c r="A395" s="76" t="s">
        <v>1005</v>
      </c>
      <c r="B395" s="139" t="s">
        <v>372</v>
      </c>
      <c r="C395" s="58" t="s">
        <v>1006</v>
      </c>
      <c r="D395" s="59"/>
      <c r="E395" s="59"/>
      <c r="F395" s="59"/>
      <c r="G395" s="156"/>
      <c r="H395" s="157">
        <v>966587.58</v>
      </c>
      <c r="I395" s="157">
        <v>165979.81</v>
      </c>
      <c r="J395" s="157">
        <v>0</v>
      </c>
      <c r="K395" s="157">
        <v>1132567.3899999999</v>
      </c>
      <c r="L395" s="165">
        <f t="shared" ref="L395:L414" si="3">I395-J395</f>
        <v>165979.81</v>
      </c>
    </row>
    <row r="396" spans="1:12" x14ac:dyDescent="0.2">
      <c r="A396" s="76" t="s">
        <v>1007</v>
      </c>
      <c r="B396" s="140" t="s">
        <v>372</v>
      </c>
      <c r="C396" s="141"/>
      <c r="D396" s="58" t="s">
        <v>1006</v>
      </c>
      <c r="E396" s="59"/>
      <c r="F396" s="59"/>
      <c r="G396" s="156"/>
      <c r="H396" s="157">
        <v>966587.58</v>
      </c>
      <c r="I396" s="157">
        <v>165979.81</v>
      </c>
      <c r="J396" s="157">
        <v>0</v>
      </c>
      <c r="K396" s="157">
        <v>1132567.3899999999</v>
      </c>
      <c r="L396" s="165">
        <f t="shared" si="3"/>
        <v>165979.81</v>
      </c>
    </row>
    <row r="397" spans="1:12" x14ac:dyDescent="0.2">
      <c r="A397" s="76" t="s">
        <v>1008</v>
      </c>
      <c r="B397" s="140" t="s">
        <v>372</v>
      </c>
      <c r="C397" s="141"/>
      <c r="D397" s="141"/>
      <c r="E397" s="58" t="s">
        <v>1006</v>
      </c>
      <c r="F397" s="59"/>
      <c r="G397" s="156"/>
      <c r="H397" s="157">
        <v>966587.58</v>
      </c>
      <c r="I397" s="157">
        <v>165979.81</v>
      </c>
      <c r="J397" s="157">
        <v>0</v>
      </c>
      <c r="K397" s="157">
        <v>1132567.3899999999</v>
      </c>
      <c r="L397" s="165">
        <f t="shared" si="3"/>
        <v>165979.81</v>
      </c>
    </row>
    <row r="398" spans="1:12" x14ac:dyDescent="0.2">
      <c r="A398" s="76" t="s">
        <v>1009</v>
      </c>
      <c r="B398" s="140" t="s">
        <v>372</v>
      </c>
      <c r="C398" s="141"/>
      <c r="D398" s="141"/>
      <c r="E398" s="141"/>
      <c r="F398" s="58" t="s">
        <v>1006</v>
      </c>
      <c r="G398" s="156"/>
      <c r="H398" s="157">
        <v>966587.58</v>
      </c>
      <c r="I398" s="157">
        <v>165979.81</v>
      </c>
      <c r="J398" s="157">
        <v>0</v>
      </c>
      <c r="K398" s="157">
        <v>1132567.3899999999</v>
      </c>
      <c r="L398" s="165">
        <f t="shared" si="3"/>
        <v>165979.81</v>
      </c>
    </row>
    <row r="399" spans="1:12" x14ac:dyDescent="0.2">
      <c r="A399" s="78" t="s">
        <v>1010</v>
      </c>
      <c r="B399" s="140" t="s">
        <v>372</v>
      </c>
      <c r="C399" s="141"/>
      <c r="D399" s="141"/>
      <c r="E399" s="141"/>
      <c r="F399" s="141"/>
      <c r="G399" s="159" t="s">
        <v>1011</v>
      </c>
      <c r="H399" s="160">
        <v>964523.39</v>
      </c>
      <c r="I399" s="160">
        <v>165626.28</v>
      </c>
      <c r="J399" s="160">
        <v>0</v>
      </c>
      <c r="K399" s="160">
        <v>1130149.67</v>
      </c>
      <c r="L399" s="165">
        <f t="shared" si="3"/>
        <v>165626.28</v>
      </c>
    </row>
    <row r="400" spans="1:12" x14ac:dyDescent="0.2">
      <c r="A400" s="78" t="s">
        <v>1012</v>
      </c>
      <c r="B400" s="140" t="s">
        <v>372</v>
      </c>
      <c r="C400" s="141"/>
      <c r="D400" s="141"/>
      <c r="E400" s="141"/>
      <c r="F400" s="141"/>
      <c r="G400" s="159" t="s">
        <v>1013</v>
      </c>
      <c r="H400" s="160">
        <v>2064.19</v>
      </c>
      <c r="I400" s="160">
        <v>353.53</v>
      </c>
      <c r="J400" s="160">
        <v>0</v>
      </c>
      <c r="K400" s="160">
        <v>2417.7199999999998</v>
      </c>
      <c r="L400" s="165">
        <f t="shared" si="3"/>
        <v>353.53</v>
      </c>
    </row>
    <row r="401" spans="1:12" x14ac:dyDescent="0.2">
      <c r="A401" s="80" t="s">
        <v>372</v>
      </c>
      <c r="B401" s="140" t="s">
        <v>372</v>
      </c>
      <c r="C401" s="141"/>
      <c r="D401" s="141"/>
      <c r="E401" s="141"/>
      <c r="F401" s="141"/>
      <c r="G401" s="162" t="s">
        <v>372</v>
      </c>
      <c r="H401" s="163"/>
      <c r="I401" s="163"/>
      <c r="J401" s="163"/>
      <c r="K401" s="163"/>
      <c r="L401" s="165">
        <f t="shared" si="3"/>
        <v>0</v>
      </c>
    </row>
    <row r="402" spans="1:12" x14ac:dyDescent="0.2">
      <c r="A402" s="76" t="s">
        <v>1014</v>
      </c>
      <c r="B402" s="139" t="s">
        <v>372</v>
      </c>
      <c r="C402" s="58" t="s">
        <v>1015</v>
      </c>
      <c r="D402" s="59"/>
      <c r="E402" s="59"/>
      <c r="F402" s="59"/>
      <c r="G402" s="156"/>
      <c r="H402" s="157">
        <v>55413.08</v>
      </c>
      <c r="I402" s="157">
        <v>305.27999999999997</v>
      </c>
      <c r="J402" s="157">
        <v>0</v>
      </c>
      <c r="K402" s="157">
        <v>55718.36</v>
      </c>
      <c r="L402" s="165">
        <f t="shared" si="3"/>
        <v>305.27999999999997</v>
      </c>
    </row>
    <row r="403" spans="1:12" x14ac:dyDescent="0.2">
      <c r="A403" s="76" t="s">
        <v>1016</v>
      </c>
      <c r="B403" s="140" t="s">
        <v>372</v>
      </c>
      <c r="C403" s="141"/>
      <c r="D403" s="58" t="s">
        <v>1015</v>
      </c>
      <c r="E403" s="59"/>
      <c r="F403" s="59"/>
      <c r="G403" s="156"/>
      <c r="H403" s="157">
        <v>55413.08</v>
      </c>
      <c r="I403" s="157">
        <v>305.27999999999997</v>
      </c>
      <c r="J403" s="157">
        <v>0</v>
      </c>
      <c r="K403" s="157">
        <v>55718.36</v>
      </c>
      <c r="L403" s="165">
        <f t="shared" si="3"/>
        <v>305.27999999999997</v>
      </c>
    </row>
    <row r="404" spans="1:12" x14ac:dyDescent="0.2">
      <c r="A404" s="76" t="s">
        <v>1017</v>
      </c>
      <c r="B404" s="140" t="s">
        <v>372</v>
      </c>
      <c r="C404" s="141"/>
      <c r="D404" s="141"/>
      <c r="E404" s="58" t="s">
        <v>1015</v>
      </c>
      <c r="F404" s="59"/>
      <c r="G404" s="156"/>
      <c r="H404" s="157">
        <v>55413.08</v>
      </c>
      <c r="I404" s="157">
        <v>305.27999999999997</v>
      </c>
      <c r="J404" s="157">
        <v>0</v>
      </c>
      <c r="K404" s="157">
        <v>55718.36</v>
      </c>
      <c r="L404" s="165">
        <f t="shared" si="3"/>
        <v>305.27999999999997</v>
      </c>
    </row>
    <row r="405" spans="1:12" x14ac:dyDescent="0.2">
      <c r="A405" s="76" t="s">
        <v>1018</v>
      </c>
      <c r="B405" s="140" t="s">
        <v>372</v>
      </c>
      <c r="C405" s="141"/>
      <c r="D405" s="141"/>
      <c r="E405" s="141"/>
      <c r="F405" s="58" t="s">
        <v>1015</v>
      </c>
      <c r="G405" s="156"/>
      <c r="H405" s="157">
        <v>55413.08</v>
      </c>
      <c r="I405" s="157">
        <v>305.27999999999997</v>
      </c>
      <c r="J405" s="157">
        <v>0</v>
      </c>
      <c r="K405" s="157">
        <v>55718.36</v>
      </c>
      <c r="L405" s="165">
        <f t="shared" si="3"/>
        <v>305.27999999999997</v>
      </c>
    </row>
    <row r="406" spans="1:12" x14ac:dyDescent="0.2">
      <c r="A406" s="78" t="s">
        <v>1019</v>
      </c>
      <c r="B406" s="140" t="s">
        <v>372</v>
      </c>
      <c r="C406" s="141"/>
      <c r="D406" s="141"/>
      <c r="E406" s="141"/>
      <c r="F406" s="141"/>
      <c r="G406" s="159" t="s">
        <v>695</v>
      </c>
      <c r="H406" s="160">
        <v>55413.08</v>
      </c>
      <c r="I406" s="160">
        <v>305.27999999999997</v>
      </c>
      <c r="J406" s="160">
        <v>0</v>
      </c>
      <c r="K406" s="160">
        <v>55718.36</v>
      </c>
      <c r="L406" s="165">
        <f t="shared" si="3"/>
        <v>305.27999999999997</v>
      </c>
    </row>
    <row r="407" spans="1:12" x14ac:dyDescent="0.2">
      <c r="A407" s="80" t="s">
        <v>372</v>
      </c>
      <c r="B407" s="140" t="s">
        <v>372</v>
      </c>
      <c r="C407" s="141"/>
      <c r="D407" s="141"/>
      <c r="E407" s="141"/>
      <c r="F407" s="141"/>
      <c r="G407" s="162" t="s">
        <v>372</v>
      </c>
      <c r="H407" s="163"/>
      <c r="I407" s="163"/>
      <c r="J407" s="163"/>
      <c r="K407" s="163"/>
      <c r="L407" s="165">
        <f t="shared" si="3"/>
        <v>0</v>
      </c>
    </row>
    <row r="408" spans="1:12" x14ac:dyDescent="0.2">
      <c r="A408" s="76" t="s">
        <v>1026</v>
      </c>
      <c r="B408" s="139" t="s">
        <v>372</v>
      </c>
      <c r="C408" s="58" t="s">
        <v>1027</v>
      </c>
      <c r="D408" s="59"/>
      <c r="E408" s="59"/>
      <c r="F408" s="59"/>
      <c r="G408" s="156"/>
      <c r="H408" s="157">
        <v>224512.85</v>
      </c>
      <c r="I408" s="157">
        <v>28059.14</v>
      </c>
      <c r="J408" s="157">
        <v>0</v>
      </c>
      <c r="K408" s="157">
        <v>252571.99</v>
      </c>
      <c r="L408" s="165">
        <f t="shared" si="3"/>
        <v>28059.14</v>
      </c>
    </row>
    <row r="409" spans="1:12" x14ac:dyDescent="0.2">
      <c r="A409" s="76" t="s">
        <v>1028</v>
      </c>
      <c r="B409" s="140" t="s">
        <v>372</v>
      </c>
      <c r="C409" s="141"/>
      <c r="D409" s="58" t="s">
        <v>1027</v>
      </c>
      <c r="E409" s="59"/>
      <c r="F409" s="59"/>
      <c r="G409" s="156"/>
      <c r="H409" s="157">
        <v>224512.85</v>
      </c>
      <c r="I409" s="157">
        <v>28059.14</v>
      </c>
      <c r="J409" s="157">
        <v>0</v>
      </c>
      <c r="K409" s="157">
        <v>252571.99</v>
      </c>
      <c r="L409" s="165">
        <f t="shared" si="3"/>
        <v>28059.14</v>
      </c>
    </row>
    <row r="410" spans="1:12" x14ac:dyDescent="0.2">
      <c r="A410" s="76" t="s">
        <v>1029</v>
      </c>
      <c r="B410" s="140" t="s">
        <v>372</v>
      </c>
      <c r="C410" s="141"/>
      <c r="D410" s="141"/>
      <c r="E410" s="58" t="s">
        <v>1027</v>
      </c>
      <c r="F410" s="59"/>
      <c r="G410" s="156"/>
      <c r="H410" s="157">
        <v>224512.85</v>
      </c>
      <c r="I410" s="157">
        <v>28059.14</v>
      </c>
      <c r="J410" s="157">
        <v>0</v>
      </c>
      <c r="K410" s="157">
        <v>252571.99</v>
      </c>
      <c r="L410" s="165">
        <f t="shared" si="3"/>
        <v>28059.14</v>
      </c>
    </row>
    <row r="411" spans="1:12" x14ac:dyDescent="0.2">
      <c r="A411" s="76" t="s">
        <v>1030</v>
      </c>
      <c r="B411" s="140" t="s">
        <v>372</v>
      </c>
      <c r="C411" s="141"/>
      <c r="D411" s="141"/>
      <c r="E411" s="141"/>
      <c r="F411" s="58" t="s">
        <v>1027</v>
      </c>
      <c r="G411" s="156"/>
      <c r="H411" s="157">
        <v>224512.85</v>
      </c>
      <c r="I411" s="157">
        <v>28059.14</v>
      </c>
      <c r="J411" s="157">
        <v>0</v>
      </c>
      <c r="K411" s="157">
        <v>252571.99</v>
      </c>
      <c r="L411" s="165">
        <f t="shared" si="3"/>
        <v>28059.14</v>
      </c>
    </row>
    <row r="412" spans="1:12" x14ac:dyDescent="0.2">
      <c r="A412" s="78" t="s">
        <v>1031</v>
      </c>
      <c r="B412" s="140" t="s">
        <v>372</v>
      </c>
      <c r="C412" s="141"/>
      <c r="D412" s="141"/>
      <c r="E412" s="141"/>
      <c r="F412" s="141"/>
      <c r="G412" s="159" t="s">
        <v>1032</v>
      </c>
      <c r="H412" s="160">
        <v>150512.85</v>
      </c>
      <c r="I412" s="160">
        <v>28059.14</v>
      </c>
      <c r="J412" s="160">
        <v>0</v>
      </c>
      <c r="K412" s="160">
        <v>178571.99</v>
      </c>
      <c r="L412" s="165">
        <f t="shared" si="3"/>
        <v>28059.14</v>
      </c>
    </row>
    <row r="413" spans="1:12" x14ac:dyDescent="0.2">
      <c r="A413" s="78" t="s">
        <v>1033</v>
      </c>
      <c r="B413" s="140" t="s">
        <v>372</v>
      </c>
      <c r="C413" s="141"/>
      <c r="D413" s="141"/>
      <c r="E413" s="141"/>
      <c r="F413" s="141"/>
      <c r="G413" s="159" t="s">
        <v>1034</v>
      </c>
      <c r="H413" s="160">
        <v>74000</v>
      </c>
      <c r="I413" s="160">
        <v>0</v>
      </c>
      <c r="J413" s="160">
        <v>0</v>
      </c>
      <c r="K413" s="160">
        <v>74000</v>
      </c>
      <c r="L413" s="165">
        <f t="shared" si="3"/>
        <v>0</v>
      </c>
    </row>
    <row r="414" spans="1:12" x14ac:dyDescent="0.2">
      <c r="A414" s="80" t="s">
        <v>372</v>
      </c>
      <c r="B414" s="140" t="s">
        <v>372</v>
      </c>
      <c r="C414" s="141"/>
      <c r="D414" s="141"/>
      <c r="E414" s="141"/>
      <c r="F414" s="141"/>
      <c r="G414" s="162" t="s">
        <v>372</v>
      </c>
      <c r="H414" s="163"/>
      <c r="I414" s="163"/>
      <c r="J414" s="163"/>
      <c r="K414" s="163"/>
      <c r="L414" s="165">
        <f t="shared" si="3"/>
        <v>0</v>
      </c>
    </row>
    <row r="415" spans="1:12" x14ac:dyDescent="0.2">
      <c r="A415" s="76" t="s">
        <v>1037</v>
      </c>
      <c r="B415" s="58" t="s">
        <v>1038</v>
      </c>
      <c r="C415" s="59"/>
      <c r="D415" s="59"/>
      <c r="E415" s="59"/>
      <c r="F415" s="59"/>
      <c r="G415" s="156"/>
      <c r="H415" s="157">
        <v>6153311.3899999997</v>
      </c>
      <c r="I415" s="157">
        <v>0</v>
      </c>
      <c r="J415" s="157">
        <v>807646.64</v>
      </c>
      <c r="K415" s="157">
        <v>6960958.0300000003</v>
      </c>
      <c r="L415" s="165">
        <f>J415-I415</f>
        <v>807646.64</v>
      </c>
    </row>
    <row r="416" spans="1:12" x14ac:dyDescent="0.2">
      <c r="A416" s="76" t="s">
        <v>1039</v>
      </c>
      <c r="B416" s="139" t="s">
        <v>372</v>
      </c>
      <c r="C416" s="58" t="s">
        <v>1038</v>
      </c>
      <c r="D416" s="59"/>
      <c r="E416" s="59"/>
      <c r="F416" s="59"/>
      <c r="G416" s="156"/>
      <c r="H416" s="157">
        <v>6153311.3899999997</v>
      </c>
      <c r="I416" s="157">
        <v>0</v>
      </c>
      <c r="J416" s="157">
        <v>807646.64</v>
      </c>
      <c r="K416" s="157">
        <v>6960958.0300000003</v>
      </c>
      <c r="L416" s="165">
        <f t="shared" ref="L416:L451" si="4">J416-I416</f>
        <v>807646.64</v>
      </c>
    </row>
    <row r="417" spans="1:12" x14ac:dyDescent="0.2">
      <c r="A417" s="76" t="s">
        <v>1040</v>
      </c>
      <c r="B417" s="140" t="s">
        <v>372</v>
      </c>
      <c r="C417" s="141"/>
      <c r="D417" s="58" t="s">
        <v>1038</v>
      </c>
      <c r="E417" s="59"/>
      <c r="F417" s="59"/>
      <c r="G417" s="156"/>
      <c r="H417" s="157">
        <v>6153311.3899999997</v>
      </c>
      <c r="I417" s="157">
        <v>0</v>
      </c>
      <c r="J417" s="157">
        <v>807646.64</v>
      </c>
      <c r="K417" s="157">
        <v>6960958.0300000003</v>
      </c>
      <c r="L417" s="165">
        <f t="shared" si="4"/>
        <v>807646.64</v>
      </c>
    </row>
    <row r="418" spans="1:12" x14ac:dyDescent="0.2">
      <c r="A418" s="76" t="s">
        <v>1041</v>
      </c>
      <c r="B418" s="140" t="s">
        <v>372</v>
      </c>
      <c r="C418" s="141"/>
      <c r="D418" s="141"/>
      <c r="E418" s="58" t="s">
        <v>1042</v>
      </c>
      <c r="F418" s="59"/>
      <c r="G418" s="156"/>
      <c r="H418" s="157">
        <v>5532594.2199999997</v>
      </c>
      <c r="I418" s="157">
        <v>0</v>
      </c>
      <c r="J418" s="157">
        <v>652339.39</v>
      </c>
      <c r="K418" s="157">
        <v>6184933.6100000003</v>
      </c>
      <c r="L418" s="165">
        <f t="shared" si="4"/>
        <v>652339.39</v>
      </c>
    </row>
    <row r="419" spans="1:12" x14ac:dyDescent="0.2">
      <c r="A419" s="76" t="s">
        <v>1043</v>
      </c>
      <c r="B419" s="140" t="s">
        <v>372</v>
      </c>
      <c r="C419" s="141"/>
      <c r="D419" s="141"/>
      <c r="E419" s="141"/>
      <c r="F419" s="58" t="s">
        <v>1042</v>
      </c>
      <c r="G419" s="156"/>
      <c r="H419" s="157">
        <v>5532594.2199999997</v>
      </c>
      <c r="I419" s="157">
        <v>0</v>
      </c>
      <c r="J419" s="157">
        <v>652339.39</v>
      </c>
      <c r="K419" s="157">
        <v>6184933.6100000003</v>
      </c>
      <c r="L419" s="165">
        <f t="shared" si="4"/>
        <v>652339.39</v>
      </c>
    </row>
    <row r="420" spans="1:12" x14ac:dyDescent="0.2">
      <c r="A420" s="78" t="s">
        <v>1044</v>
      </c>
      <c r="B420" s="140" t="s">
        <v>372</v>
      </c>
      <c r="C420" s="141"/>
      <c r="D420" s="141"/>
      <c r="E420" s="141"/>
      <c r="F420" s="141"/>
      <c r="G420" s="159" t="s">
        <v>666</v>
      </c>
      <c r="H420" s="160">
        <v>5532594.2199999997</v>
      </c>
      <c r="I420" s="160">
        <v>0</v>
      </c>
      <c r="J420" s="160">
        <v>652339.39</v>
      </c>
      <c r="K420" s="160">
        <v>6184933.6100000003</v>
      </c>
      <c r="L420" s="165">
        <f t="shared" si="4"/>
        <v>652339.39</v>
      </c>
    </row>
    <row r="421" spans="1:12" x14ac:dyDescent="0.2">
      <c r="A421" s="80" t="s">
        <v>372</v>
      </c>
      <c r="B421" s="140" t="s">
        <v>372</v>
      </c>
      <c r="C421" s="141"/>
      <c r="D421" s="141"/>
      <c r="E421" s="141"/>
      <c r="F421" s="141"/>
      <c r="G421" s="162" t="s">
        <v>372</v>
      </c>
      <c r="H421" s="163"/>
      <c r="I421" s="163"/>
      <c r="J421" s="163"/>
      <c r="K421" s="163"/>
      <c r="L421" s="165">
        <f t="shared" si="4"/>
        <v>0</v>
      </c>
    </row>
    <row r="422" spans="1:12" x14ac:dyDescent="0.2">
      <c r="A422" s="76" t="s">
        <v>1045</v>
      </c>
      <c r="B422" s="140" t="s">
        <v>372</v>
      </c>
      <c r="C422" s="141"/>
      <c r="D422" s="141"/>
      <c r="E422" s="58" t="s">
        <v>1046</v>
      </c>
      <c r="F422" s="59"/>
      <c r="G422" s="156"/>
      <c r="H422" s="157">
        <v>316072.57</v>
      </c>
      <c r="I422" s="157">
        <v>0</v>
      </c>
      <c r="J422" s="157">
        <v>82202.27</v>
      </c>
      <c r="K422" s="157">
        <v>398274.84</v>
      </c>
      <c r="L422" s="165">
        <f t="shared" si="4"/>
        <v>82202.27</v>
      </c>
    </row>
    <row r="423" spans="1:12" x14ac:dyDescent="0.2">
      <c r="A423" s="76" t="s">
        <v>1047</v>
      </c>
      <c r="B423" s="140" t="s">
        <v>372</v>
      </c>
      <c r="C423" s="141"/>
      <c r="D423" s="141"/>
      <c r="E423" s="141"/>
      <c r="F423" s="58" t="s">
        <v>1048</v>
      </c>
      <c r="G423" s="156"/>
      <c r="H423" s="157">
        <v>11453.93</v>
      </c>
      <c r="I423" s="157">
        <v>0</v>
      </c>
      <c r="J423" s="157">
        <v>2150</v>
      </c>
      <c r="K423" s="157">
        <v>13603.93</v>
      </c>
      <c r="L423" s="165">
        <f t="shared" si="4"/>
        <v>2150</v>
      </c>
    </row>
    <row r="424" spans="1:12" x14ac:dyDescent="0.2">
      <c r="A424" s="78" t="s">
        <v>1049</v>
      </c>
      <c r="B424" s="140" t="s">
        <v>372</v>
      </c>
      <c r="C424" s="141"/>
      <c r="D424" s="141"/>
      <c r="E424" s="141"/>
      <c r="F424" s="141"/>
      <c r="G424" s="159" t="s">
        <v>879</v>
      </c>
      <c r="H424" s="160">
        <v>1000</v>
      </c>
      <c r="I424" s="160">
        <v>0</v>
      </c>
      <c r="J424" s="160">
        <v>500</v>
      </c>
      <c r="K424" s="160">
        <v>1500</v>
      </c>
      <c r="L424" s="165">
        <f t="shared" si="4"/>
        <v>500</v>
      </c>
    </row>
    <row r="425" spans="1:12" x14ac:dyDescent="0.2">
      <c r="A425" s="78" t="s">
        <v>1050</v>
      </c>
      <c r="B425" s="140" t="s">
        <v>372</v>
      </c>
      <c r="C425" s="141"/>
      <c r="D425" s="141"/>
      <c r="E425" s="141"/>
      <c r="F425" s="141"/>
      <c r="G425" s="159" t="s">
        <v>1051</v>
      </c>
      <c r="H425" s="160">
        <v>353.93</v>
      </c>
      <c r="I425" s="160">
        <v>0</v>
      </c>
      <c r="J425" s="160">
        <v>0</v>
      </c>
      <c r="K425" s="160">
        <v>353.93</v>
      </c>
      <c r="L425" s="165">
        <f t="shared" si="4"/>
        <v>0</v>
      </c>
    </row>
    <row r="426" spans="1:12" x14ac:dyDescent="0.2">
      <c r="A426" s="78" t="s">
        <v>1052</v>
      </c>
      <c r="B426" s="140" t="s">
        <v>372</v>
      </c>
      <c r="C426" s="141"/>
      <c r="D426" s="141"/>
      <c r="E426" s="141"/>
      <c r="F426" s="141"/>
      <c r="G426" s="159" t="s">
        <v>1053</v>
      </c>
      <c r="H426" s="160">
        <v>2000</v>
      </c>
      <c r="I426" s="160">
        <v>0</v>
      </c>
      <c r="J426" s="160">
        <v>0</v>
      </c>
      <c r="K426" s="160">
        <v>2000</v>
      </c>
      <c r="L426" s="165">
        <f t="shared" si="4"/>
        <v>0</v>
      </c>
    </row>
    <row r="427" spans="1:12" x14ac:dyDescent="0.2">
      <c r="A427" s="78" t="s">
        <v>1054</v>
      </c>
      <c r="B427" s="140" t="s">
        <v>372</v>
      </c>
      <c r="C427" s="141"/>
      <c r="D427" s="141"/>
      <c r="E427" s="141"/>
      <c r="F427" s="141"/>
      <c r="G427" s="159" t="s">
        <v>1091</v>
      </c>
      <c r="H427" s="160">
        <v>8100</v>
      </c>
      <c r="I427" s="160">
        <v>0</v>
      </c>
      <c r="J427" s="160">
        <v>1650</v>
      </c>
      <c r="K427" s="160">
        <v>9750</v>
      </c>
      <c r="L427" s="165">
        <f t="shared" si="4"/>
        <v>1650</v>
      </c>
    </row>
    <row r="428" spans="1:12" x14ac:dyDescent="0.2">
      <c r="A428" s="80" t="s">
        <v>372</v>
      </c>
      <c r="B428" s="140" t="s">
        <v>372</v>
      </c>
      <c r="C428" s="141"/>
      <c r="D428" s="141"/>
      <c r="E428" s="141"/>
      <c r="F428" s="141"/>
      <c r="G428" s="162" t="s">
        <v>372</v>
      </c>
      <c r="H428" s="163"/>
      <c r="I428" s="163"/>
      <c r="J428" s="163"/>
      <c r="K428" s="163"/>
      <c r="L428" s="165">
        <f t="shared" si="4"/>
        <v>0</v>
      </c>
    </row>
    <row r="429" spans="1:12" x14ac:dyDescent="0.2">
      <c r="A429" s="76" t="s">
        <v>1056</v>
      </c>
      <c r="B429" s="140" t="s">
        <v>372</v>
      </c>
      <c r="C429" s="141"/>
      <c r="D429" s="141"/>
      <c r="E429" s="141"/>
      <c r="F429" s="58" t="s">
        <v>1057</v>
      </c>
      <c r="G429" s="156"/>
      <c r="H429" s="157">
        <v>81675</v>
      </c>
      <c r="I429" s="157">
        <v>0</v>
      </c>
      <c r="J429" s="157">
        <v>57175</v>
      </c>
      <c r="K429" s="157">
        <v>138850</v>
      </c>
      <c r="L429" s="165">
        <f t="shared" si="4"/>
        <v>57175</v>
      </c>
    </row>
    <row r="430" spans="1:12" x14ac:dyDescent="0.2">
      <c r="A430" s="78" t="s">
        <v>1058</v>
      </c>
      <c r="B430" s="140" t="s">
        <v>372</v>
      </c>
      <c r="C430" s="141"/>
      <c r="D430" s="141"/>
      <c r="E430" s="141"/>
      <c r="F430" s="141"/>
      <c r="G430" s="159" t="s">
        <v>1059</v>
      </c>
      <c r="H430" s="160">
        <v>81675</v>
      </c>
      <c r="I430" s="160">
        <v>0</v>
      </c>
      <c r="J430" s="160">
        <v>57175</v>
      </c>
      <c r="K430" s="160">
        <v>138850</v>
      </c>
      <c r="L430" s="165">
        <f t="shared" si="4"/>
        <v>57175</v>
      </c>
    </row>
    <row r="431" spans="1:12" x14ac:dyDescent="0.2">
      <c r="A431" s="80" t="s">
        <v>372</v>
      </c>
      <c r="B431" s="140" t="s">
        <v>372</v>
      </c>
      <c r="C431" s="141"/>
      <c r="D431" s="141"/>
      <c r="E431" s="141"/>
      <c r="F431" s="141"/>
      <c r="G431" s="162" t="s">
        <v>372</v>
      </c>
      <c r="H431" s="163"/>
      <c r="I431" s="163"/>
      <c r="J431" s="163"/>
      <c r="K431" s="163"/>
      <c r="L431" s="165">
        <f t="shared" si="4"/>
        <v>0</v>
      </c>
    </row>
    <row r="432" spans="1:12" x14ac:dyDescent="0.2">
      <c r="A432" s="76" t="s">
        <v>1060</v>
      </c>
      <c r="B432" s="140" t="s">
        <v>372</v>
      </c>
      <c r="C432" s="141"/>
      <c r="D432" s="141"/>
      <c r="E432" s="141"/>
      <c r="F432" s="58" t="s">
        <v>1061</v>
      </c>
      <c r="G432" s="156"/>
      <c r="H432" s="157">
        <v>222943.64</v>
      </c>
      <c r="I432" s="157">
        <v>0</v>
      </c>
      <c r="J432" s="157">
        <v>22877.27</v>
      </c>
      <c r="K432" s="157">
        <v>245820.91</v>
      </c>
      <c r="L432" s="165">
        <f t="shared" si="4"/>
        <v>22877.27</v>
      </c>
    </row>
    <row r="433" spans="1:12" x14ac:dyDescent="0.2">
      <c r="A433" s="78" t="s">
        <v>1062</v>
      </c>
      <c r="B433" s="140" t="s">
        <v>372</v>
      </c>
      <c r="C433" s="141"/>
      <c r="D433" s="141"/>
      <c r="E433" s="141"/>
      <c r="F433" s="141"/>
      <c r="G433" s="159" t="s">
        <v>1063</v>
      </c>
      <c r="H433" s="160">
        <v>222943.64</v>
      </c>
      <c r="I433" s="160">
        <v>0</v>
      </c>
      <c r="J433" s="160">
        <v>22877.27</v>
      </c>
      <c r="K433" s="160">
        <v>245820.91</v>
      </c>
      <c r="L433" s="165">
        <f t="shared" si="4"/>
        <v>22877.27</v>
      </c>
    </row>
    <row r="434" spans="1:12" x14ac:dyDescent="0.2">
      <c r="A434" s="80" t="s">
        <v>372</v>
      </c>
      <c r="B434" s="140" t="s">
        <v>372</v>
      </c>
      <c r="C434" s="141"/>
      <c r="D434" s="141"/>
      <c r="E434" s="141"/>
      <c r="F434" s="141"/>
      <c r="G434" s="162" t="s">
        <v>372</v>
      </c>
      <c r="H434" s="163"/>
      <c r="I434" s="163"/>
      <c r="J434" s="163"/>
      <c r="K434" s="163"/>
      <c r="L434" s="165">
        <f t="shared" si="4"/>
        <v>0</v>
      </c>
    </row>
    <row r="435" spans="1:12" x14ac:dyDescent="0.2">
      <c r="A435" s="76" t="s">
        <v>1064</v>
      </c>
      <c r="B435" s="140" t="s">
        <v>372</v>
      </c>
      <c r="C435" s="141"/>
      <c r="D435" s="141"/>
      <c r="E435" s="58" t="s">
        <v>1065</v>
      </c>
      <c r="F435" s="59"/>
      <c r="G435" s="156"/>
      <c r="H435" s="157">
        <v>153945.39000000001</v>
      </c>
      <c r="I435" s="157">
        <v>0</v>
      </c>
      <c r="J435" s="157">
        <v>45045.84</v>
      </c>
      <c r="K435" s="157">
        <v>198991.23</v>
      </c>
      <c r="L435" s="165">
        <f t="shared" si="4"/>
        <v>45045.84</v>
      </c>
    </row>
    <row r="436" spans="1:12" x14ac:dyDescent="0.2">
      <c r="A436" s="76" t="s">
        <v>1066</v>
      </c>
      <c r="B436" s="140" t="s">
        <v>372</v>
      </c>
      <c r="C436" s="141"/>
      <c r="D436" s="141"/>
      <c r="E436" s="141"/>
      <c r="F436" s="58" t="s">
        <v>1065</v>
      </c>
      <c r="G436" s="156"/>
      <c r="H436" s="157">
        <v>153945.39000000001</v>
      </c>
      <c r="I436" s="157">
        <v>0</v>
      </c>
      <c r="J436" s="157">
        <v>45045.84</v>
      </c>
      <c r="K436" s="157">
        <v>198991.23</v>
      </c>
      <c r="L436" s="165">
        <f t="shared" si="4"/>
        <v>45045.84</v>
      </c>
    </row>
    <row r="437" spans="1:12" x14ac:dyDescent="0.2">
      <c r="A437" s="78" t="s">
        <v>1067</v>
      </c>
      <c r="B437" s="140" t="s">
        <v>372</v>
      </c>
      <c r="C437" s="141"/>
      <c r="D437" s="141"/>
      <c r="E437" s="141"/>
      <c r="F437" s="141"/>
      <c r="G437" s="159" t="s">
        <v>1068</v>
      </c>
      <c r="H437" s="160">
        <v>152958.51</v>
      </c>
      <c r="I437" s="160">
        <v>0</v>
      </c>
      <c r="J437" s="160">
        <v>45045.83</v>
      </c>
      <c r="K437" s="160">
        <v>198004.34</v>
      </c>
      <c r="L437" s="165">
        <f t="shared" si="4"/>
        <v>45045.83</v>
      </c>
    </row>
    <row r="438" spans="1:12" x14ac:dyDescent="0.2">
      <c r="A438" s="78" t="s">
        <v>1069</v>
      </c>
      <c r="B438" s="140" t="s">
        <v>372</v>
      </c>
      <c r="C438" s="141"/>
      <c r="D438" s="141"/>
      <c r="E438" s="141"/>
      <c r="F438" s="141"/>
      <c r="G438" s="159" t="s">
        <v>1070</v>
      </c>
      <c r="H438" s="160">
        <v>186.88</v>
      </c>
      <c r="I438" s="160">
        <v>0</v>
      </c>
      <c r="J438" s="160">
        <v>0.01</v>
      </c>
      <c r="K438" s="160">
        <v>186.89</v>
      </c>
      <c r="L438" s="165">
        <f t="shared" si="4"/>
        <v>0.01</v>
      </c>
    </row>
    <row r="439" spans="1:12" x14ac:dyDescent="0.2">
      <c r="A439" s="78" t="s">
        <v>1071</v>
      </c>
      <c r="B439" s="140" t="s">
        <v>372</v>
      </c>
      <c r="C439" s="141"/>
      <c r="D439" s="141"/>
      <c r="E439" s="141"/>
      <c r="F439" s="141"/>
      <c r="G439" s="159" t="s">
        <v>1072</v>
      </c>
      <c r="H439" s="160">
        <v>800</v>
      </c>
      <c r="I439" s="160">
        <v>0</v>
      </c>
      <c r="J439" s="160">
        <v>0</v>
      </c>
      <c r="K439" s="160">
        <v>800</v>
      </c>
      <c r="L439" s="165">
        <f t="shared" si="4"/>
        <v>0</v>
      </c>
    </row>
    <row r="440" spans="1:12" x14ac:dyDescent="0.2">
      <c r="A440" s="80" t="s">
        <v>372</v>
      </c>
      <c r="B440" s="140" t="s">
        <v>372</v>
      </c>
      <c r="C440" s="141"/>
      <c r="D440" s="141"/>
      <c r="E440" s="141"/>
      <c r="F440" s="141"/>
      <c r="G440" s="162" t="s">
        <v>372</v>
      </c>
      <c r="H440" s="163"/>
      <c r="I440" s="163"/>
      <c r="J440" s="163"/>
      <c r="K440" s="163"/>
      <c r="L440" s="165">
        <f t="shared" si="4"/>
        <v>0</v>
      </c>
    </row>
    <row r="441" spans="1:12" x14ac:dyDescent="0.2">
      <c r="A441" s="76" t="s">
        <v>1073</v>
      </c>
      <c r="B441" s="140" t="s">
        <v>372</v>
      </c>
      <c r="C441" s="141"/>
      <c r="D441" s="141"/>
      <c r="E441" s="58" t="s">
        <v>1074</v>
      </c>
      <c r="F441" s="59"/>
      <c r="G441" s="156"/>
      <c r="H441" s="157">
        <v>27.06</v>
      </c>
      <c r="I441" s="157">
        <v>0</v>
      </c>
      <c r="J441" s="157">
        <v>0</v>
      </c>
      <c r="K441" s="157">
        <v>27.06</v>
      </c>
      <c r="L441" s="165">
        <f t="shared" si="4"/>
        <v>0</v>
      </c>
    </row>
    <row r="442" spans="1:12" x14ac:dyDescent="0.2">
      <c r="A442" s="76" t="s">
        <v>1075</v>
      </c>
      <c r="B442" s="140" t="s">
        <v>372</v>
      </c>
      <c r="C442" s="141"/>
      <c r="D442" s="141"/>
      <c r="E442" s="141"/>
      <c r="F442" s="58" t="s">
        <v>1076</v>
      </c>
      <c r="G442" s="156"/>
      <c r="H442" s="157">
        <v>27.06</v>
      </c>
      <c r="I442" s="157">
        <v>0</v>
      </c>
      <c r="J442" s="157">
        <v>0</v>
      </c>
      <c r="K442" s="157">
        <v>27.06</v>
      </c>
      <c r="L442" s="165">
        <f t="shared" si="4"/>
        <v>0</v>
      </c>
    </row>
    <row r="443" spans="1:12" x14ac:dyDescent="0.2">
      <c r="A443" s="78" t="s">
        <v>1077</v>
      </c>
      <c r="B443" s="140" t="s">
        <v>372</v>
      </c>
      <c r="C443" s="141"/>
      <c r="D443" s="141"/>
      <c r="E443" s="141"/>
      <c r="F443" s="141"/>
      <c r="G443" s="159" t="s">
        <v>1078</v>
      </c>
      <c r="H443" s="160">
        <v>27.06</v>
      </c>
      <c r="I443" s="160">
        <v>0</v>
      </c>
      <c r="J443" s="160">
        <v>0</v>
      </c>
      <c r="K443" s="160">
        <v>27.06</v>
      </c>
      <c r="L443" s="165">
        <f t="shared" si="4"/>
        <v>0</v>
      </c>
    </row>
    <row r="444" spans="1:12" x14ac:dyDescent="0.2">
      <c r="A444" s="80" t="s">
        <v>372</v>
      </c>
      <c r="B444" s="140" t="s">
        <v>372</v>
      </c>
      <c r="C444" s="141"/>
      <c r="D444" s="141"/>
      <c r="E444" s="141"/>
      <c r="F444" s="141"/>
      <c r="G444" s="162" t="s">
        <v>372</v>
      </c>
      <c r="H444" s="163"/>
      <c r="I444" s="163"/>
      <c r="J444" s="163"/>
      <c r="K444" s="163"/>
      <c r="L444" s="165">
        <f t="shared" si="4"/>
        <v>0</v>
      </c>
    </row>
    <row r="445" spans="1:12" x14ac:dyDescent="0.2">
      <c r="A445" s="76" t="s">
        <v>1079</v>
      </c>
      <c r="B445" s="140" t="s">
        <v>372</v>
      </c>
      <c r="C445" s="141"/>
      <c r="D445" s="141"/>
      <c r="E445" s="58" t="s">
        <v>1080</v>
      </c>
      <c r="F445" s="59"/>
      <c r="G445" s="156"/>
      <c r="H445" s="157">
        <v>159.30000000000001</v>
      </c>
      <c r="I445" s="157">
        <v>0</v>
      </c>
      <c r="J445" s="157">
        <v>0</v>
      </c>
      <c r="K445" s="157">
        <v>159.30000000000001</v>
      </c>
      <c r="L445" s="165">
        <f t="shared" si="4"/>
        <v>0</v>
      </c>
    </row>
    <row r="446" spans="1:12" x14ac:dyDescent="0.2">
      <c r="A446" s="76" t="s">
        <v>1081</v>
      </c>
      <c r="B446" s="140" t="s">
        <v>372</v>
      </c>
      <c r="C446" s="141"/>
      <c r="D446" s="141"/>
      <c r="E446" s="141"/>
      <c r="F446" s="58" t="s">
        <v>1080</v>
      </c>
      <c r="G446" s="156"/>
      <c r="H446" s="157">
        <v>159.30000000000001</v>
      </c>
      <c r="I446" s="157">
        <v>0</v>
      </c>
      <c r="J446" s="157">
        <v>0</v>
      </c>
      <c r="K446" s="157">
        <v>159.30000000000001</v>
      </c>
      <c r="L446" s="165">
        <f t="shared" si="4"/>
        <v>0</v>
      </c>
    </row>
    <row r="447" spans="1:12" x14ac:dyDescent="0.2">
      <c r="A447" s="78" t="s">
        <v>1082</v>
      </c>
      <c r="B447" s="140" t="s">
        <v>372</v>
      </c>
      <c r="C447" s="141"/>
      <c r="D447" s="141"/>
      <c r="E447" s="141"/>
      <c r="F447" s="141"/>
      <c r="G447" s="159" t="s">
        <v>1083</v>
      </c>
      <c r="H447" s="160">
        <v>159.30000000000001</v>
      </c>
      <c r="I447" s="160">
        <v>0</v>
      </c>
      <c r="J447" s="160">
        <v>0</v>
      </c>
      <c r="K447" s="160">
        <v>159.30000000000001</v>
      </c>
      <c r="L447" s="165">
        <f t="shared" si="4"/>
        <v>0</v>
      </c>
    </row>
    <row r="448" spans="1:12" x14ac:dyDescent="0.2">
      <c r="A448" s="80" t="s">
        <v>372</v>
      </c>
      <c r="B448" s="140" t="s">
        <v>372</v>
      </c>
      <c r="C448" s="141"/>
      <c r="D448" s="141"/>
      <c r="E448" s="141"/>
      <c r="F448" s="141"/>
      <c r="G448" s="162" t="s">
        <v>372</v>
      </c>
      <c r="H448" s="163"/>
      <c r="I448" s="163"/>
      <c r="J448" s="163"/>
      <c r="K448" s="163"/>
      <c r="L448" s="165">
        <f t="shared" si="4"/>
        <v>0</v>
      </c>
    </row>
    <row r="449" spans="1:12" x14ac:dyDescent="0.2">
      <c r="A449" s="76" t="s">
        <v>1084</v>
      </c>
      <c r="B449" s="140" t="s">
        <v>372</v>
      </c>
      <c r="C449" s="141"/>
      <c r="D449" s="141"/>
      <c r="E449" s="58" t="s">
        <v>1027</v>
      </c>
      <c r="F449" s="59"/>
      <c r="G449" s="156"/>
      <c r="H449" s="157">
        <v>150512.85</v>
      </c>
      <c r="I449" s="157">
        <v>0</v>
      </c>
      <c r="J449" s="157">
        <v>28059.14</v>
      </c>
      <c r="K449" s="157">
        <v>178571.99</v>
      </c>
      <c r="L449" s="165">
        <f t="shared" si="4"/>
        <v>28059.14</v>
      </c>
    </row>
    <row r="450" spans="1:12" x14ac:dyDescent="0.2">
      <c r="A450" s="76" t="s">
        <v>1085</v>
      </c>
      <c r="B450" s="140" t="s">
        <v>372</v>
      </c>
      <c r="C450" s="141"/>
      <c r="D450" s="141"/>
      <c r="E450" s="141"/>
      <c r="F450" s="58" t="s">
        <v>1027</v>
      </c>
      <c r="G450" s="156"/>
      <c r="H450" s="157">
        <v>150512.85</v>
      </c>
      <c r="I450" s="157">
        <v>0</v>
      </c>
      <c r="J450" s="157">
        <v>28059.14</v>
      </c>
      <c r="K450" s="157">
        <v>178571.99</v>
      </c>
      <c r="L450" s="165">
        <f t="shared" si="4"/>
        <v>28059.14</v>
      </c>
    </row>
    <row r="451" spans="1:12" x14ac:dyDescent="0.2">
      <c r="A451" s="78" t="s">
        <v>1086</v>
      </c>
      <c r="B451" s="140" t="s">
        <v>372</v>
      </c>
      <c r="C451" s="141"/>
      <c r="D451" s="141"/>
      <c r="E451" s="141"/>
      <c r="F451" s="141"/>
      <c r="G451" s="159" t="s">
        <v>1032</v>
      </c>
      <c r="H451" s="160">
        <v>150512.85</v>
      </c>
      <c r="I451" s="160">
        <v>0</v>
      </c>
      <c r="J451" s="160">
        <v>28059.14</v>
      </c>
      <c r="K451" s="160">
        <v>178571.99</v>
      </c>
      <c r="L451" s="165">
        <f t="shared" si="4"/>
        <v>28059.14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442"/>
  <sheetViews>
    <sheetView zoomScale="130" zoomScaleNormal="130" workbookViewId="0">
      <selection activeCell="L60" sqref="L60:L63"/>
    </sheetView>
  </sheetViews>
  <sheetFormatPr defaultRowHeight="9.6" x14ac:dyDescent="0.2"/>
  <cols>
    <col min="1" max="1" width="16.109375" style="133" customWidth="1"/>
    <col min="2" max="6" width="1.33203125" style="133" customWidth="1"/>
    <col min="7" max="7" width="54.5546875" style="133" bestFit="1" customWidth="1"/>
    <col min="8" max="8" width="15.6640625" style="148" bestFit="1" customWidth="1"/>
    <col min="9" max="10" width="14.5546875" style="148" bestFit="1" customWidth="1"/>
    <col min="11" max="11" width="15.6640625" style="148" bestFit="1" customWidth="1"/>
    <col min="12" max="12" width="12.6640625" style="133" bestFit="1" customWidth="1"/>
    <col min="13" max="256" width="9.109375" style="133"/>
    <col min="257" max="257" width="16.109375" style="133" customWidth="1"/>
    <col min="258" max="262" width="1.33203125" style="133" customWidth="1"/>
    <col min="263" max="263" width="54.5546875" style="133" bestFit="1" customWidth="1"/>
    <col min="264" max="264" width="15" style="133" bestFit="1" customWidth="1"/>
    <col min="265" max="266" width="13.33203125" style="133" bestFit="1" customWidth="1"/>
    <col min="267" max="267" width="14.33203125" style="133" bestFit="1" customWidth="1"/>
    <col min="268" max="268" width="11.5546875" style="133" bestFit="1" customWidth="1"/>
    <col min="269" max="512" width="9.109375" style="133"/>
    <col min="513" max="513" width="16.109375" style="133" customWidth="1"/>
    <col min="514" max="518" width="1.33203125" style="133" customWidth="1"/>
    <col min="519" max="519" width="54.5546875" style="133" bestFit="1" customWidth="1"/>
    <col min="520" max="520" width="15" style="133" bestFit="1" customWidth="1"/>
    <col min="521" max="522" width="13.33203125" style="133" bestFit="1" customWidth="1"/>
    <col min="523" max="523" width="14.33203125" style="133" bestFit="1" customWidth="1"/>
    <col min="524" max="524" width="11.5546875" style="133" bestFit="1" customWidth="1"/>
    <col min="525" max="768" width="9.109375" style="133"/>
    <col min="769" max="769" width="16.109375" style="133" customWidth="1"/>
    <col min="770" max="774" width="1.33203125" style="133" customWidth="1"/>
    <col min="775" max="775" width="54.5546875" style="133" bestFit="1" customWidth="1"/>
    <col min="776" max="776" width="15" style="133" bestFit="1" customWidth="1"/>
    <col min="777" max="778" width="13.33203125" style="133" bestFit="1" customWidth="1"/>
    <col min="779" max="779" width="14.33203125" style="133" bestFit="1" customWidth="1"/>
    <col min="780" max="780" width="11.5546875" style="133" bestFit="1" customWidth="1"/>
    <col min="781" max="1024" width="9.109375" style="133"/>
    <col min="1025" max="1025" width="16.109375" style="133" customWidth="1"/>
    <col min="1026" max="1030" width="1.33203125" style="133" customWidth="1"/>
    <col min="1031" max="1031" width="54.5546875" style="133" bestFit="1" customWidth="1"/>
    <col min="1032" max="1032" width="15" style="133" bestFit="1" customWidth="1"/>
    <col min="1033" max="1034" width="13.33203125" style="133" bestFit="1" customWidth="1"/>
    <col min="1035" max="1035" width="14.33203125" style="133" bestFit="1" customWidth="1"/>
    <col min="1036" max="1036" width="11.5546875" style="133" bestFit="1" customWidth="1"/>
    <col min="1037" max="1280" width="9.109375" style="133"/>
    <col min="1281" max="1281" width="16.109375" style="133" customWidth="1"/>
    <col min="1282" max="1286" width="1.33203125" style="133" customWidth="1"/>
    <col min="1287" max="1287" width="54.5546875" style="133" bestFit="1" customWidth="1"/>
    <col min="1288" max="1288" width="15" style="133" bestFit="1" customWidth="1"/>
    <col min="1289" max="1290" width="13.33203125" style="133" bestFit="1" customWidth="1"/>
    <col min="1291" max="1291" width="14.33203125" style="133" bestFit="1" customWidth="1"/>
    <col min="1292" max="1292" width="11.5546875" style="133" bestFit="1" customWidth="1"/>
    <col min="1293" max="1536" width="9.109375" style="133"/>
    <col min="1537" max="1537" width="16.109375" style="133" customWidth="1"/>
    <col min="1538" max="1542" width="1.33203125" style="133" customWidth="1"/>
    <col min="1543" max="1543" width="54.5546875" style="133" bestFit="1" customWidth="1"/>
    <col min="1544" max="1544" width="15" style="133" bestFit="1" customWidth="1"/>
    <col min="1545" max="1546" width="13.33203125" style="133" bestFit="1" customWidth="1"/>
    <col min="1547" max="1547" width="14.33203125" style="133" bestFit="1" customWidth="1"/>
    <col min="1548" max="1548" width="11.5546875" style="133" bestFit="1" customWidth="1"/>
    <col min="1549" max="1792" width="9.109375" style="133"/>
    <col min="1793" max="1793" width="16.109375" style="133" customWidth="1"/>
    <col min="1794" max="1798" width="1.33203125" style="133" customWidth="1"/>
    <col min="1799" max="1799" width="54.5546875" style="133" bestFit="1" customWidth="1"/>
    <col min="1800" max="1800" width="15" style="133" bestFit="1" customWidth="1"/>
    <col min="1801" max="1802" width="13.33203125" style="133" bestFit="1" customWidth="1"/>
    <col min="1803" max="1803" width="14.33203125" style="133" bestFit="1" customWidth="1"/>
    <col min="1804" max="1804" width="11.5546875" style="133" bestFit="1" customWidth="1"/>
    <col min="1805" max="2048" width="9.109375" style="133"/>
    <col min="2049" max="2049" width="16.109375" style="133" customWidth="1"/>
    <col min="2050" max="2054" width="1.33203125" style="133" customWidth="1"/>
    <col min="2055" max="2055" width="54.5546875" style="133" bestFit="1" customWidth="1"/>
    <col min="2056" max="2056" width="15" style="133" bestFit="1" customWidth="1"/>
    <col min="2057" max="2058" width="13.33203125" style="133" bestFit="1" customWidth="1"/>
    <col min="2059" max="2059" width="14.33203125" style="133" bestFit="1" customWidth="1"/>
    <col min="2060" max="2060" width="11.5546875" style="133" bestFit="1" customWidth="1"/>
    <col min="2061" max="2304" width="9.109375" style="133"/>
    <col min="2305" max="2305" width="16.109375" style="133" customWidth="1"/>
    <col min="2306" max="2310" width="1.33203125" style="133" customWidth="1"/>
    <col min="2311" max="2311" width="54.5546875" style="133" bestFit="1" customWidth="1"/>
    <col min="2312" max="2312" width="15" style="133" bestFit="1" customWidth="1"/>
    <col min="2313" max="2314" width="13.33203125" style="133" bestFit="1" customWidth="1"/>
    <col min="2315" max="2315" width="14.33203125" style="133" bestFit="1" customWidth="1"/>
    <col min="2316" max="2316" width="11.5546875" style="133" bestFit="1" customWidth="1"/>
    <col min="2317" max="2560" width="9.109375" style="133"/>
    <col min="2561" max="2561" width="16.109375" style="133" customWidth="1"/>
    <col min="2562" max="2566" width="1.33203125" style="133" customWidth="1"/>
    <col min="2567" max="2567" width="54.5546875" style="133" bestFit="1" customWidth="1"/>
    <col min="2568" max="2568" width="15" style="133" bestFit="1" customWidth="1"/>
    <col min="2569" max="2570" width="13.33203125" style="133" bestFit="1" customWidth="1"/>
    <col min="2571" max="2571" width="14.33203125" style="133" bestFit="1" customWidth="1"/>
    <col min="2572" max="2572" width="11.5546875" style="133" bestFit="1" customWidth="1"/>
    <col min="2573" max="2816" width="9.109375" style="133"/>
    <col min="2817" max="2817" width="16.109375" style="133" customWidth="1"/>
    <col min="2818" max="2822" width="1.33203125" style="133" customWidth="1"/>
    <col min="2823" max="2823" width="54.5546875" style="133" bestFit="1" customWidth="1"/>
    <col min="2824" max="2824" width="15" style="133" bestFit="1" customWidth="1"/>
    <col min="2825" max="2826" width="13.33203125" style="133" bestFit="1" customWidth="1"/>
    <col min="2827" max="2827" width="14.33203125" style="133" bestFit="1" customWidth="1"/>
    <col min="2828" max="2828" width="11.5546875" style="133" bestFit="1" customWidth="1"/>
    <col min="2829" max="3072" width="9.109375" style="133"/>
    <col min="3073" max="3073" width="16.109375" style="133" customWidth="1"/>
    <col min="3074" max="3078" width="1.33203125" style="133" customWidth="1"/>
    <col min="3079" max="3079" width="54.5546875" style="133" bestFit="1" customWidth="1"/>
    <col min="3080" max="3080" width="15" style="133" bestFit="1" customWidth="1"/>
    <col min="3081" max="3082" width="13.33203125" style="133" bestFit="1" customWidth="1"/>
    <col min="3083" max="3083" width="14.33203125" style="133" bestFit="1" customWidth="1"/>
    <col min="3084" max="3084" width="11.5546875" style="133" bestFit="1" customWidth="1"/>
    <col min="3085" max="3328" width="9.109375" style="133"/>
    <col min="3329" max="3329" width="16.109375" style="133" customWidth="1"/>
    <col min="3330" max="3334" width="1.33203125" style="133" customWidth="1"/>
    <col min="3335" max="3335" width="54.5546875" style="133" bestFit="1" customWidth="1"/>
    <col min="3336" max="3336" width="15" style="133" bestFit="1" customWidth="1"/>
    <col min="3337" max="3338" width="13.33203125" style="133" bestFit="1" customWidth="1"/>
    <col min="3339" max="3339" width="14.33203125" style="133" bestFit="1" customWidth="1"/>
    <col min="3340" max="3340" width="11.5546875" style="133" bestFit="1" customWidth="1"/>
    <col min="3341" max="3584" width="9.109375" style="133"/>
    <col min="3585" max="3585" width="16.109375" style="133" customWidth="1"/>
    <col min="3586" max="3590" width="1.33203125" style="133" customWidth="1"/>
    <col min="3591" max="3591" width="54.5546875" style="133" bestFit="1" customWidth="1"/>
    <col min="3592" max="3592" width="15" style="133" bestFit="1" customWidth="1"/>
    <col min="3593" max="3594" width="13.33203125" style="133" bestFit="1" customWidth="1"/>
    <col min="3595" max="3595" width="14.33203125" style="133" bestFit="1" customWidth="1"/>
    <col min="3596" max="3596" width="11.5546875" style="133" bestFit="1" customWidth="1"/>
    <col min="3597" max="3840" width="9.109375" style="133"/>
    <col min="3841" max="3841" width="16.109375" style="133" customWidth="1"/>
    <col min="3842" max="3846" width="1.33203125" style="133" customWidth="1"/>
    <col min="3847" max="3847" width="54.5546875" style="133" bestFit="1" customWidth="1"/>
    <col min="3848" max="3848" width="15" style="133" bestFit="1" customWidth="1"/>
    <col min="3849" max="3850" width="13.33203125" style="133" bestFit="1" customWidth="1"/>
    <col min="3851" max="3851" width="14.33203125" style="133" bestFit="1" customWidth="1"/>
    <col min="3852" max="3852" width="11.5546875" style="133" bestFit="1" customWidth="1"/>
    <col min="3853" max="4096" width="9.109375" style="133"/>
    <col min="4097" max="4097" width="16.109375" style="133" customWidth="1"/>
    <col min="4098" max="4102" width="1.33203125" style="133" customWidth="1"/>
    <col min="4103" max="4103" width="54.5546875" style="133" bestFit="1" customWidth="1"/>
    <col min="4104" max="4104" width="15" style="133" bestFit="1" customWidth="1"/>
    <col min="4105" max="4106" width="13.33203125" style="133" bestFit="1" customWidth="1"/>
    <col min="4107" max="4107" width="14.33203125" style="133" bestFit="1" customWidth="1"/>
    <col min="4108" max="4108" width="11.5546875" style="133" bestFit="1" customWidth="1"/>
    <col min="4109" max="4352" width="9.109375" style="133"/>
    <col min="4353" max="4353" width="16.109375" style="133" customWidth="1"/>
    <col min="4354" max="4358" width="1.33203125" style="133" customWidth="1"/>
    <col min="4359" max="4359" width="54.5546875" style="133" bestFit="1" customWidth="1"/>
    <col min="4360" max="4360" width="15" style="133" bestFit="1" customWidth="1"/>
    <col min="4361" max="4362" width="13.33203125" style="133" bestFit="1" customWidth="1"/>
    <col min="4363" max="4363" width="14.33203125" style="133" bestFit="1" customWidth="1"/>
    <col min="4364" max="4364" width="11.5546875" style="133" bestFit="1" customWidth="1"/>
    <col min="4365" max="4608" width="9.109375" style="133"/>
    <col min="4609" max="4609" width="16.109375" style="133" customWidth="1"/>
    <col min="4610" max="4614" width="1.33203125" style="133" customWidth="1"/>
    <col min="4615" max="4615" width="54.5546875" style="133" bestFit="1" customWidth="1"/>
    <col min="4616" max="4616" width="15" style="133" bestFit="1" customWidth="1"/>
    <col min="4617" max="4618" width="13.33203125" style="133" bestFit="1" customWidth="1"/>
    <col min="4619" max="4619" width="14.33203125" style="133" bestFit="1" customWidth="1"/>
    <col min="4620" max="4620" width="11.5546875" style="133" bestFit="1" customWidth="1"/>
    <col min="4621" max="4864" width="9.109375" style="133"/>
    <col min="4865" max="4865" width="16.109375" style="133" customWidth="1"/>
    <col min="4866" max="4870" width="1.33203125" style="133" customWidth="1"/>
    <col min="4871" max="4871" width="54.5546875" style="133" bestFit="1" customWidth="1"/>
    <col min="4872" max="4872" width="15" style="133" bestFit="1" customWidth="1"/>
    <col min="4873" max="4874" width="13.33203125" style="133" bestFit="1" customWidth="1"/>
    <col min="4875" max="4875" width="14.33203125" style="133" bestFit="1" customWidth="1"/>
    <col min="4876" max="4876" width="11.5546875" style="133" bestFit="1" customWidth="1"/>
    <col min="4877" max="5120" width="9.109375" style="133"/>
    <col min="5121" max="5121" width="16.109375" style="133" customWidth="1"/>
    <col min="5122" max="5126" width="1.33203125" style="133" customWidth="1"/>
    <col min="5127" max="5127" width="54.5546875" style="133" bestFit="1" customWidth="1"/>
    <col min="5128" max="5128" width="15" style="133" bestFit="1" customWidth="1"/>
    <col min="5129" max="5130" width="13.33203125" style="133" bestFit="1" customWidth="1"/>
    <col min="5131" max="5131" width="14.33203125" style="133" bestFit="1" customWidth="1"/>
    <col min="5132" max="5132" width="11.5546875" style="133" bestFit="1" customWidth="1"/>
    <col min="5133" max="5376" width="9.109375" style="133"/>
    <col min="5377" max="5377" width="16.109375" style="133" customWidth="1"/>
    <col min="5378" max="5382" width="1.33203125" style="133" customWidth="1"/>
    <col min="5383" max="5383" width="54.5546875" style="133" bestFit="1" customWidth="1"/>
    <col min="5384" max="5384" width="15" style="133" bestFit="1" customWidth="1"/>
    <col min="5385" max="5386" width="13.33203125" style="133" bestFit="1" customWidth="1"/>
    <col min="5387" max="5387" width="14.33203125" style="133" bestFit="1" customWidth="1"/>
    <col min="5388" max="5388" width="11.5546875" style="133" bestFit="1" customWidth="1"/>
    <col min="5389" max="5632" width="9.109375" style="133"/>
    <col min="5633" max="5633" width="16.109375" style="133" customWidth="1"/>
    <col min="5634" max="5638" width="1.33203125" style="133" customWidth="1"/>
    <col min="5639" max="5639" width="54.5546875" style="133" bestFit="1" customWidth="1"/>
    <col min="5640" max="5640" width="15" style="133" bestFit="1" customWidth="1"/>
    <col min="5641" max="5642" width="13.33203125" style="133" bestFit="1" customWidth="1"/>
    <col min="5643" max="5643" width="14.33203125" style="133" bestFit="1" customWidth="1"/>
    <col min="5644" max="5644" width="11.5546875" style="133" bestFit="1" customWidth="1"/>
    <col min="5645" max="5888" width="9.109375" style="133"/>
    <col min="5889" max="5889" width="16.109375" style="133" customWidth="1"/>
    <col min="5890" max="5894" width="1.33203125" style="133" customWidth="1"/>
    <col min="5895" max="5895" width="54.5546875" style="133" bestFit="1" customWidth="1"/>
    <col min="5896" max="5896" width="15" style="133" bestFit="1" customWidth="1"/>
    <col min="5897" max="5898" width="13.33203125" style="133" bestFit="1" customWidth="1"/>
    <col min="5899" max="5899" width="14.33203125" style="133" bestFit="1" customWidth="1"/>
    <col min="5900" max="5900" width="11.5546875" style="133" bestFit="1" customWidth="1"/>
    <col min="5901" max="6144" width="9.109375" style="133"/>
    <col min="6145" max="6145" width="16.109375" style="133" customWidth="1"/>
    <col min="6146" max="6150" width="1.33203125" style="133" customWidth="1"/>
    <col min="6151" max="6151" width="54.5546875" style="133" bestFit="1" customWidth="1"/>
    <col min="6152" max="6152" width="15" style="133" bestFit="1" customWidth="1"/>
    <col min="6153" max="6154" width="13.33203125" style="133" bestFit="1" customWidth="1"/>
    <col min="6155" max="6155" width="14.33203125" style="133" bestFit="1" customWidth="1"/>
    <col min="6156" max="6156" width="11.5546875" style="133" bestFit="1" customWidth="1"/>
    <col min="6157" max="6400" width="9.109375" style="133"/>
    <col min="6401" max="6401" width="16.109375" style="133" customWidth="1"/>
    <col min="6402" max="6406" width="1.33203125" style="133" customWidth="1"/>
    <col min="6407" max="6407" width="54.5546875" style="133" bestFit="1" customWidth="1"/>
    <col min="6408" max="6408" width="15" style="133" bestFit="1" customWidth="1"/>
    <col min="6409" max="6410" width="13.33203125" style="133" bestFit="1" customWidth="1"/>
    <col min="6411" max="6411" width="14.33203125" style="133" bestFit="1" customWidth="1"/>
    <col min="6412" max="6412" width="11.5546875" style="133" bestFit="1" customWidth="1"/>
    <col min="6413" max="6656" width="9.109375" style="133"/>
    <col min="6657" max="6657" width="16.109375" style="133" customWidth="1"/>
    <col min="6658" max="6662" width="1.33203125" style="133" customWidth="1"/>
    <col min="6663" max="6663" width="54.5546875" style="133" bestFit="1" customWidth="1"/>
    <col min="6664" max="6664" width="15" style="133" bestFit="1" customWidth="1"/>
    <col min="6665" max="6666" width="13.33203125" style="133" bestFit="1" customWidth="1"/>
    <col min="6667" max="6667" width="14.33203125" style="133" bestFit="1" customWidth="1"/>
    <col min="6668" max="6668" width="11.5546875" style="133" bestFit="1" customWidth="1"/>
    <col min="6669" max="6912" width="9.109375" style="133"/>
    <col min="6913" max="6913" width="16.109375" style="133" customWidth="1"/>
    <col min="6914" max="6918" width="1.33203125" style="133" customWidth="1"/>
    <col min="6919" max="6919" width="54.5546875" style="133" bestFit="1" customWidth="1"/>
    <col min="6920" max="6920" width="15" style="133" bestFit="1" customWidth="1"/>
    <col min="6921" max="6922" width="13.33203125" style="133" bestFit="1" customWidth="1"/>
    <col min="6923" max="6923" width="14.33203125" style="133" bestFit="1" customWidth="1"/>
    <col min="6924" max="6924" width="11.5546875" style="133" bestFit="1" customWidth="1"/>
    <col min="6925" max="7168" width="9.109375" style="133"/>
    <col min="7169" max="7169" width="16.109375" style="133" customWidth="1"/>
    <col min="7170" max="7174" width="1.33203125" style="133" customWidth="1"/>
    <col min="7175" max="7175" width="54.5546875" style="133" bestFit="1" customWidth="1"/>
    <col min="7176" max="7176" width="15" style="133" bestFit="1" customWidth="1"/>
    <col min="7177" max="7178" width="13.33203125" style="133" bestFit="1" customWidth="1"/>
    <col min="7179" max="7179" width="14.33203125" style="133" bestFit="1" customWidth="1"/>
    <col min="7180" max="7180" width="11.5546875" style="133" bestFit="1" customWidth="1"/>
    <col min="7181" max="7424" width="9.109375" style="133"/>
    <col min="7425" max="7425" width="16.109375" style="133" customWidth="1"/>
    <col min="7426" max="7430" width="1.33203125" style="133" customWidth="1"/>
    <col min="7431" max="7431" width="54.5546875" style="133" bestFit="1" customWidth="1"/>
    <col min="7432" max="7432" width="15" style="133" bestFit="1" customWidth="1"/>
    <col min="7433" max="7434" width="13.33203125" style="133" bestFit="1" customWidth="1"/>
    <col min="7435" max="7435" width="14.33203125" style="133" bestFit="1" customWidth="1"/>
    <col min="7436" max="7436" width="11.5546875" style="133" bestFit="1" customWidth="1"/>
    <col min="7437" max="7680" width="9.109375" style="133"/>
    <col min="7681" max="7681" width="16.109375" style="133" customWidth="1"/>
    <col min="7682" max="7686" width="1.33203125" style="133" customWidth="1"/>
    <col min="7687" max="7687" width="54.5546875" style="133" bestFit="1" customWidth="1"/>
    <col min="7688" max="7688" width="15" style="133" bestFit="1" customWidth="1"/>
    <col min="7689" max="7690" width="13.33203125" style="133" bestFit="1" customWidth="1"/>
    <col min="7691" max="7691" width="14.33203125" style="133" bestFit="1" customWidth="1"/>
    <col min="7692" max="7692" width="11.5546875" style="133" bestFit="1" customWidth="1"/>
    <col min="7693" max="7936" width="9.109375" style="133"/>
    <col min="7937" max="7937" width="16.109375" style="133" customWidth="1"/>
    <col min="7938" max="7942" width="1.33203125" style="133" customWidth="1"/>
    <col min="7943" max="7943" width="54.5546875" style="133" bestFit="1" customWidth="1"/>
    <col min="7944" max="7944" width="15" style="133" bestFit="1" customWidth="1"/>
    <col min="7945" max="7946" width="13.33203125" style="133" bestFit="1" customWidth="1"/>
    <col min="7947" max="7947" width="14.33203125" style="133" bestFit="1" customWidth="1"/>
    <col min="7948" max="7948" width="11.5546875" style="133" bestFit="1" customWidth="1"/>
    <col min="7949" max="8192" width="9.109375" style="133"/>
    <col min="8193" max="8193" width="16.109375" style="133" customWidth="1"/>
    <col min="8194" max="8198" width="1.33203125" style="133" customWidth="1"/>
    <col min="8199" max="8199" width="54.5546875" style="133" bestFit="1" customWidth="1"/>
    <col min="8200" max="8200" width="15" style="133" bestFit="1" customWidth="1"/>
    <col min="8201" max="8202" width="13.33203125" style="133" bestFit="1" customWidth="1"/>
    <col min="8203" max="8203" width="14.33203125" style="133" bestFit="1" customWidth="1"/>
    <col min="8204" max="8204" width="11.5546875" style="133" bestFit="1" customWidth="1"/>
    <col min="8205" max="8448" width="9.109375" style="133"/>
    <col min="8449" max="8449" width="16.109375" style="133" customWidth="1"/>
    <col min="8450" max="8454" width="1.33203125" style="133" customWidth="1"/>
    <col min="8455" max="8455" width="54.5546875" style="133" bestFit="1" customWidth="1"/>
    <col min="8456" max="8456" width="15" style="133" bestFit="1" customWidth="1"/>
    <col min="8457" max="8458" width="13.33203125" style="133" bestFit="1" customWidth="1"/>
    <col min="8459" max="8459" width="14.33203125" style="133" bestFit="1" customWidth="1"/>
    <col min="8460" max="8460" width="11.5546875" style="133" bestFit="1" customWidth="1"/>
    <col min="8461" max="8704" width="9.109375" style="133"/>
    <col min="8705" max="8705" width="16.109375" style="133" customWidth="1"/>
    <col min="8706" max="8710" width="1.33203125" style="133" customWidth="1"/>
    <col min="8711" max="8711" width="54.5546875" style="133" bestFit="1" customWidth="1"/>
    <col min="8712" max="8712" width="15" style="133" bestFit="1" customWidth="1"/>
    <col min="8713" max="8714" width="13.33203125" style="133" bestFit="1" customWidth="1"/>
    <col min="8715" max="8715" width="14.33203125" style="133" bestFit="1" customWidth="1"/>
    <col min="8716" max="8716" width="11.5546875" style="133" bestFit="1" customWidth="1"/>
    <col min="8717" max="8960" width="9.109375" style="133"/>
    <col min="8961" max="8961" width="16.109375" style="133" customWidth="1"/>
    <col min="8962" max="8966" width="1.33203125" style="133" customWidth="1"/>
    <col min="8967" max="8967" width="54.5546875" style="133" bestFit="1" customWidth="1"/>
    <col min="8968" max="8968" width="15" style="133" bestFit="1" customWidth="1"/>
    <col min="8969" max="8970" width="13.33203125" style="133" bestFit="1" customWidth="1"/>
    <col min="8971" max="8971" width="14.33203125" style="133" bestFit="1" customWidth="1"/>
    <col min="8972" max="8972" width="11.5546875" style="133" bestFit="1" customWidth="1"/>
    <col min="8973" max="9216" width="9.109375" style="133"/>
    <col min="9217" max="9217" width="16.109375" style="133" customWidth="1"/>
    <col min="9218" max="9222" width="1.33203125" style="133" customWidth="1"/>
    <col min="9223" max="9223" width="54.5546875" style="133" bestFit="1" customWidth="1"/>
    <col min="9224" max="9224" width="15" style="133" bestFit="1" customWidth="1"/>
    <col min="9225" max="9226" width="13.33203125" style="133" bestFit="1" customWidth="1"/>
    <col min="9227" max="9227" width="14.33203125" style="133" bestFit="1" customWidth="1"/>
    <col min="9228" max="9228" width="11.5546875" style="133" bestFit="1" customWidth="1"/>
    <col min="9229" max="9472" width="9.109375" style="133"/>
    <col min="9473" max="9473" width="16.109375" style="133" customWidth="1"/>
    <col min="9474" max="9478" width="1.33203125" style="133" customWidth="1"/>
    <col min="9479" max="9479" width="54.5546875" style="133" bestFit="1" customWidth="1"/>
    <col min="9480" max="9480" width="15" style="133" bestFit="1" customWidth="1"/>
    <col min="9481" max="9482" width="13.33203125" style="133" bestFit="1" customWidth="1"/>
    <col min="9483" max="9483" width="14.33203125" style="133" bestFit="1" customWidth="1"/>
    <col min="9484" max="9484" width="11.5546875" style="133" bestFit="1" customWidth="1"/>
    <col min="9485" max="9728" width="9.109375" style="133"/>
    <col min="9729" max="9729" width="16.109375" style="133" customWidth="1"/>
    <col min="9730" max="9734" width="1.33203125" style="133" customWidth="1"/>
    <col min="9735" max="9735" width="54.5546875" style="133" bestFit="1" customWidth="1"/>
    <col min="9736" max="9736" width="15" style="133" bestFit="1" customWidth="1"/>
    <col min="9737" max="9738" width="13.33203125" style="133" bestFit="1" customWidth="1"/>
    <col min="9739" max="9739" width="14.33203125" style="133" bestFit="1" customWidth="1"/>
    <col min="9740" max="9740" width="11.5546875" style="133" bestFit="1" customWidth="1"/>
    <col min="9741" max="9984" width="9.109375" style="133"/>
    <col min="9985" max="9985" width="16.109375" style="133" customWidth="1"/>
    <col min="9986" max="9990" width="1.33203125" style="133" customWidth="1"/>
    <col min="9991" max="9991" width="54.5546875" style="133" bestFit="1" customWidth="1"/>
    <col min="9992" max="9992" width="15" style="133" bestFit="1" customWidth="1"/>
    <col min="9993" max="9994" width="13.33203125" style="133" bestFit="1" customWidth="1"/>
    <col min="9995" max="9995" width="14.33203125" style="133" bestFit="1" customWidth="1"/>
    <col min="9996" max="9996" width="11.5546875" style="133" bestFit="1" customWidth="1"/>
    <col min="9997" max="10240" width="9.109375" style="133"/>
    <col min="10241" max="10241" width="16.109375" style="133" customWidth="1"/>
    <col min="10242" max="10246" width="1.33203125" style="133" customWidth="1"/>
    <col min="10247" max="10247" width="54.5546875" style="133" bestFit="1" customWidth="1"/>
    <col min="10248" max="10248" width="15" style="133" bestFit="1" customWidth="1"/>
    <col min="10249" max="10250" width="13.33203125" style="133" bestFit="1" customWidth="1"/>
    <col min="10251" max="10251" width="14.33203125" style="133" bestFit="1" customWidth="1"/>
    <col min="10252" max="10252" width="11.5546875" style="133" bestFit="1" customWidth="1"/>
    <col min="10253" max="10496" width="9.109375" style="133"/>
    <col min="10497" max="10497" width="16.109375" style="133" customWidth="1"/>
    <col min="10498" max="10502" width="1.33203125" style="133" customWidth="1"/>
    <col min="10503" max="10503" width="54.5546875" style="133" bestFit="1" customWidth="1"/>
    <col min="10504" max="10504" width="15" style="133" bestFit="1" customWidth="1"/>
    <col min="10505" max="10506" width="13.33203125" style="133" bestFit="1" customWidth="1"/>
    <col min="10507" max="10507" width="14.33203125" style="133" bestFit="1" customWidth="1"/>
    <col min="10508" max="10508" width="11.5546875" style="133" bestFit="1" customWidth="1"/>
    <col min="10509" max="10752" width="9.109375" style="133"/>
    <col min="10753" max="10753" width="16.109375" style="133" customWidth="1"/>
    <col min="10754" max="10758" width="1.33203125" style="133" customWidth="1"/>
    <col min="10759" max="10759" width="54.5546875" style="133" bestFit="1" customWidth="1"/>
    <col min="10760" max="10760" width="15" style="133" bestFit="1" customWidth="1"/>
    <col min="10761" max="10762" width="13.33203125" style="133" bestFit="1" customWidth="1"/>
    <col min="10763" max="10763" width="14.33203125" style="133" bestFit="1" customWidth="1"/>
    <col min="10764" max="10764" width="11.5546875" style="133" bestFit="1" customWidth="1"/>
    <col min="10765" max="11008" width="9.109375" style="133"/>
    <col min="11009" max="11009" width="16.109375" style="133" customWidth="1"/>
    <col min="11010" max="11014" width="1.33203125" style="133" customWidth="1"/>
    <col min="11015" max="11015" width="54.5546875" style="133" bestFit="1" customWidth="1"/>
    <col min="11016" max="11016" width="15" style="133" bestFit="1" customWidth="1"/>
    <col min="11017" max="11018" width="13.33203125" style="133" bestFit="1" customWidth="1"/>
    <col min="11019" max="11019" width="14.33203125" style="133" bestFit="1" customWidth="1"/>
    <col min="11020" max="11020" width="11.5546875" style="133" bestFit="1" customWidth="1"/>
    <col min="11021" max="11264" width="9.109375" style="133"/>
    <col min="11265" max="11265" width="16.109375" style="133" customWidth="1"/>
    <col min="11266" max="11270" width="1.33203125" style="133" customWidth="1"/>
    <col min="11271" max="11271" width="54.5546875" style="133" bestFit="1" customWidth="1"/>
    <col min="11272" max="11272" width="15" style="133" bestFit="1" customWidth="1"/>
    <col min="11273" max="11274" width="13.33203125" style="133" bestFit="1" customWidth="1"/>
    <col min="11275" max="11275" width="14.33203125" style="133" bestFit="1" customWidth="1"/>
    <col min="11276" max="11276" width="11.5546875" style="133" bestFit="1" customWidth="1"/>
    <col min="11277" max="11520" width="9.109375" style="133"/>
    <col min="11521" max="11521" width="16.109375" style="133" customWidth="1"/>
    <col min="11522" max="11526" width="1.33203125" style="133" customWidth="1"/>
    <col min="11527" max="11527" width="54.5546875" style="133" bestFit="1" customWidth="1"/>
    <col min="11528" max="11528" width="15" style="133" bestFit="1" customWidth="1"/>
    <col min="11529" max="11530" width="13.33203125" style="133" bestFit="1" customWidth="1"/>
    <col min="11531" max="11531" width="14.33203125" style="133" bestFit="1" customWidth="1"/>
    <col min="11532" max="11532" width="11.5546875" style="133" bestFit="1" customWidth="1"/>
    <col min="11533" max="11776" width="9.109375" style="133"/>
    <col min="11777" max="11777" width="16.109375" style="133" customWidth="1"/>
    <col min="11778" max="11782" width="1.33203125" style="133" customWidth="1"/>
    <col min="11783" max="11783" width="54.5546875" style="133" bestFit="1" customWidth="1"/>
    <col min="11784" max="11784" width="15" style="133" bestFit="1" customWidth="1"/>
    <col min="11785" max="11786" width="13.33203125" style="133" bestFit="1" customWidth="1"/>
    <col min="11787" max="11787" width="14.33203125" style="133" bestFit="1" customWidth="1"/>
    <col min="11788" max="11788" width="11.5546875" style="133" bestFit="1" customWidth="1"/>
    <col min="11789" max="12032" width="9.109375" style="133"/>
    <col min="12033" max="12033" width="16.109375" style="133" customWidth="1"/>
    <col min="12034" max="12038" width="1.33203125" style="133" customWidth="1"/>
    <col min="12039" max="12039" width="54.5546875" style="133" bestFit="1" customWidth="1"/>
    <col min="12040" max="12040" width="15" style="133" bestFit="1" customWidth="1"/>
    <col min="12041" max="12042" width="13.33203125" style="133" bestFit="1" customWidth="1"/>
    <col min="12043" max="12043" width="14.33203125" style="133" bestFit="1" customWidth="1"/>
    <col min="12044" max="12044" width="11.5546875" style="133" bestFit="1" customWidth="1"/>
    <col min="12045" max="12288" width="9.109375" style="133"/>
    <col min="12289" max="12289" width="16.109375" style="133" customWidth="1"/>
    <col min="12290" max="12294" width="1.33203125" style="133" customWidth="1"/>
    <col min="12295" max="12295" width="54.5546875" style="133" bestFit="1" customWidth="1"/>
    <col min="12296" max="12296" width="15" style="133" bestFit="1" customWidth="1"/>
    <col min="12297" max="12298" width="13.33203125" style="133" bestFit="1" customWidth="1"/>
    <col min="12299" max="12299" width="14.33203125" style="133" bestFit="1" customWidth="1"/>
    <col min="12300" max="12300" width="11.5546875" style="133" bestFit="1" customWidth="1"/>
    <col min="12301" max="12544" width="9.109375" style="133"/>
    <col min="12545" max="12545" width="16.109375" style="133" customWidth="1"/>
    <col min="12546" max="12550" width="1.33203125" style="133" customWidth="1"/>
    <col min="12551" max="12551" width="54.5546875" style="133" bestFit="1" customWidth="1"/>
    <col min="12552" max="12552" width="15" style="133" bestFit="1" customWidth="1"/>
    <col min="12553" max="12554" width="13.33203125" style="133" bestFit="1" customWidth="1"/>
    <col min="12555" max="12555" width="14.33203125" style="133" bestFit="1" customWidth="1"/>
    <col min="12556" max="12556" width="11.5546875" style="133" bestFit="1" customWidth="1"/>
    <col min="12557" max="12800" width="9.109375" style="133"/>
    <col min="12801" max="12801" width="16.109375" style="133" customWidth="1"/>
    <col min="12802" max="12806" width="1.33203125" style="133" customWidth="1"/>
    <col min="12807" max="12807" width="54.5546875" style="133" bestFit="1" customWidth="1"/>
    <col min="12808" max="12808" width="15" style="133" bestFit="1" customWidth="1"/>
    <col min="12809" max="12810" width="13.33203125" style="133" bestFit="1" customWidth="1"/>
    <col min="12811" max="12811" width="14.33203125" style="133" bestFit="1" customWidth="1"/>
    <col min="12812" max="12812" width="11.5546875" style="133" bestFit="1" customWidth="1"/>
    <col min="12813" max="13056" width="9.109375" style="133"/>
    <col min="13057" max="13057" width="16.109375" style="133" customWidth="1"/>
    <col min="13058" max="13062" width="1.33203125" style="133" customWidth="1"/>
    <col min="13063" max="13063" width="54.5546875" style="133" bestFit="1" customWidth="1"/>
    <col min="13064" max="13064" width="15" style="133" bestFit="1" customWidth="1"/>
    <col min="13065" max="13066" width="13.33203125" style="133" bestFit="1" customWidth="1"/>
    <col min="13067" max="13067" width="14.33203125" style="133" bestFit="1" customWidth="1"/>
    <col min="13068" max="13068" width="11.5546875" style="133" bestFit="1" customWidth="1"/>
    <col min="13069" max="13312" width="9.109375" style="133"/>
    <col min="13313" max="13313" width="16.109375" style="133" customWidth="1"/>
    <col min="13314" max="13318" width="1.33203125" style="133" customWidth="1"/>
    <col min="13319" max="13319" width="54.5546875" style="133" bestFit="1" customWidth="1"/>
    <col min="13320" max="13320" width="15" style="133" bestFit="1" customWidth="1"/>
    <col min="13321" max="13322" width="13.33203125" style="133" bestFit="1" customWidth="1"/>
    <col min="13323" max="13323" width="14.33203125" style="133" bestFit="1" customWidth="1"/>
    <col min="13324" max="13324" width="11.5546875" style="133" bestFit="1" customWidth="1"/>
    <col min="13325" max="13568" width="9.109375" style="133"/>
    <col min="13569" max="13569" width="16.109375" style="133" customWidth="1"/>
    <col min="13570" max="13574" width="1.33203125" style="133" customWidth="1"/>
    <col min="13575" max="13575" width="54.5546875" style="133" bestFit="1" customWidth="1"/>
    <col min="13576" max="13576" width="15" style="133" bestFit="1" customWidth="1"/>
    <col min="13577" max="13578" width="13.33203125" style="133" bestFit="1" customWidth="1"/>
    <col min="13579" max="13579" width="14.33203125" style="133" bestFit="1" customWidth="1"/>
    <col min="13580" max="13580" width="11.5546875" style="133" bestFit="1" customWidth="1"/>
    <col min="13581" max="13824" width="9.109375" style="133"/>
    <col min="13825" max="13825" width="16.109375" style="133" customWidth="1"/>
    <col min="13826" max="13830" width="1.33203125" style="133" customWidth="1"/>
    <col min="13831" max="13831" width="54.5546875" style="133" bestFit="1" customWidth="1"/>
    <col min="13832" max="13832" width="15" style="133" bestFit="1" customWidth="1"/>
    <col min="13833" max="13834" width="13.33203125" style="133" bestFit="1" customWidth="1"/>
    <col min="13835" max="13835" width="14.33203125" style="133" bestFit="1" customWidth="1"/>
    <col min="13836" max="13836" width="11.5546875" style="133" bestFit="1" customWidth="1"/>
    <col min="13837" max="14080" width="9.109375" style="133"/>
    <col min="14081" max="14081" width="16.109375" style="133" customWidth="1"/>
    <col min="14082" max="14086" width="1.33203125" style="133" customWidth="1"/>
    <col min="14087" max="14087" width="54.5546875" style="133" bestFit="1" customWidth="1"/>
    <col min="14088" max="14088" width="15" style="133" bestFit="1" customWidth="1"/>
    <col min="14089" max="14090" width="13.33203125" style="133" bestFit="1" customWidth="1"/>
    <col min="14091" max="14091" width="14.33203125" style="133" bestFit="1" customWidth="1"/>
    <col min="14092" max="14092" width="11.5546875" style="133" bestFit="1" customWidth="1"/>
    <col min="14093" max="14336" width="9.109375" style="133"/>
    <col min="14337" max="14337" width="16.109375" style="133" customWidth="1"/>
    <col min="14338" max="14342" width="1.33203125" style="133" customWidth="1"/>
    <col min="14343" max="14343" width="54.5546875" style="133" bestFit="1" customWidth="1"/>
    <col min="14344" max="14344" width="15" style="133" bestFit="1" customWidth="1"/>
    <col min="14345" max="14346" width="13.33203125" style="133" bestFit="1" customWidth="1"/>
    <col min="14347" max="14347" width="14.33203125" style="133" bestFit="1" customWidth="1"/>
    <col min="14348" max="14348" width="11.5546875" style="133" bestFit="1" customWidth="1"/>
    <col min="14349" max="14592" width="9.109375" style="133"/>
    <col min="14593" max="14593" width="16.109375" style="133" customWidth="1"/>
    <col min="14594" max="14598" width="1.33203125" style="133" customWidth="1"/>
    <col min="14599" max="14599" width="54.5546875" style="133" bestFit="1" customWidth="1"/>
    <col min="14600" max="14600" width="15" style="133" bestFit="1" customWidth="1"/>
    <col min="14601" max="14602" width="13.33203125" style="133" bestFit="1" customWidth="1"/>
    <col min="14603" max="14603" width="14.33203125" style="133" bestFit="1" customWidth="1"/>
    <col min="14604" max="14604" width="11.5546875" style="133" bestFit="1" customWidth="1"/>
    <col min="14605" max="14848" width="9.109375" style="133"/>
    <col min="14849" max="14849" width="16.109375" style="133" customWidth="1"/>
    <col min="14850" max="14854" width="1.33203125" style="133" customWidth="1"/>
    <col min="14855" max="14855" width="54.5546875" style="133" bestFit="1" customWidth="1"/>
    <col min="14856" max="14856" width="15" style="133" bestFit="1" customWidth="1"/>
    <col min="14857" max="14858" width="13.33203125" style="133" bestFit="1" customWidth="1"/>
    <col min="14859" max="14859" width="14.33203125" style="133" bestFit="1" customWidth="1"/>
    <col min="14860" max="14860" width="11.5546875" style="133" bestFit="1" customWidth="1"/>
    <col min="14861" max="15104" width="9.109375" style="133"/>
    <col min="15105" max="15105" width="16.109375" style="133" customWidth="1"/>
    <col min="15106" max="15110" width="1.33203125" style="133" customWidth="1"/>
    <col min="15111" max="15111" width="54.5546875" style="133" bestFit="1" customWidth="1"/>
    <col min="15112" max="15112" width="15" style="133" bestFit="1" customWidth="1"/>
    <col min="15113" max="15114" width="13.33203125" style="133" bestFit="1" customWidth="1"/>
    <col min="15115" max="15115" width="14.33203125" style="133" bestFit="1" customWidth="1"/>
    <col min="15116" max="15116" width="11.5546875" style="133" bestFit="1" customWidth="1"/>
    <col min="15117" max="15360" width="9.109375" style="133"/>
    <col min="15361" max="15361" width="16.109375" style="133" customWidth="1"/>
    <col min="15362" max="15366" width="1.33203125" style="133" customWidth="1"/>
    <col min="15367" max="15367" width="54.5546875" style="133" bestFit="1" customWidth="1"/>
    <col min="15368" max="15368" width="15" style="133" bestFit="1" customWidth="1"/>
    <col min="15369" max="15370" width="13.33203125" style="133" bestFit="1" customWidth="1"/>
    <col min="15371" max="15371" width="14.33203125" style="133" bestFit="1" customWidth="1"/>
    <col min="15372" max="15372" width="11.5546875" style="133" bestFit="1" customWidth="1"/>
    <col min="15373" max="15616" width="9.109375" style="133"/>
    <col min="15617" max="15617" width="16.109375" style="133" customWidth="1"/>
    <col min="15618" max="15622" width="1.33203125" style="133" customWidth="1"/>
    <col min="15623" max="15623" width="54.5546875" style="133" bestFit="1" customWidth="1"/>
    <col min="15624" max="15624" width="15" style="133" bestFit="1" customWidth="1"/>
    <col min="15625" max="15626" width="13.33203125" style="133" bestFit="1" customWidth="1"/>
    <col min="15627" max="15627" width="14.33203125" style="133" bestFit="1" customWidth="1"/>
    <col min="15628" max="15628" width="11.5546875" style="133" bestFit="1" customWidth="1"/>
    <col min="15629" max="15872" width="9.109375" style="133"/>
    <col min="15873" max="15873" width="16.109375" style="133" customWidth="1"/>
    <col min="15874" max="15878" width="1.33203125" style="133" customWidth="1"/>
    <col min="15879" max="15879" width="54.5546875" style="133" bestFit="1" customWidth="1"/>
    <col min="15880" max="15880" width="15" style="133" bestFit="1" customWidth="1"/>
    <col min="15881" max="15882" width="13.33203125" style="133" bestFit="1" customWidth="1"/>
    <col min="15883" max="15883" width="14.33203125" style="133" bestFit="1" customWidth="1"/>
    <col min="15884" max="15884" width="11.5546875" style="133" bestFit="1" customWidth="1"/>
    <col min="15885" max="16128" width="9.109375" style="133"/>
    <col min="16129" max="16129" width="16.109375" style="133" customWidth="1"/>
    <col min="16130" max="16134" width="1.33203125" style="133" customWidth="1"/>
    <col min="16135" max="16135" width="54.5546875" style="133" bestFit="1" customWidth="1"/>
    <col min="16136" max="16136" width="15" style="133" bestFit="1" customWidth="1"/>
    <col min="16137" max="16138" width="13.33203125" style="133" bestFit="1" customWidth="1"/>
    <col min="16139" max="16139" width="14.33203125" style="133" bestFit="1" customWidth="1"/>
    <col min="16140" max="16140" width="11.5546875" style="133" bestFit="1" customWidth="1"/>
    <col min="16141" max="16384" width="9.109375" style="133"/>
  </cols>
  <sheetData>
    <row r="1" spans="1:12" x14ac:dyDescent="0.2">
      <c r="A1" s="128" t="s">
        <v>363</v>
      </c>
      <c r="B1" s="129" t="s">
        <v>364</v>
      </c>
      <c r="C1" s="130"/>
      <c r="D1" s="130"/>
      <c r="E1" s="130"/>
      <c r="F1" s="130"/>
      <c r="G1" s="130"/>
      <c r="H1" s="131" t="s">
        <v>365</v>
      </c>
      <c r="I1" s="131" t="s">
        <v>366</v>
      </c>
      <c r="J1" s="131" t="s">
        <v>367</v>
      </c>
      <c r="K1" s="131" t="s">
        <v>368</v>
      </c>
      <c r="L1" s="132"/>
    </row>
    <row r="3" spans="1:12" x14ac:dyDescent="0.2">
      <c r="A3" s="134" t="s">
        <v>1092</v>
      </c>
      <c r="B3" s="135"/>
      <c r="C3" s="135"/>
      <c r="D3" s="135"/>
      <c r="E3" s="135"/>
      <c r="F3" s="135"/>
      <c r="G3" s="135"/>
      <c r="H3" s="136"/>
      <c r="I3" s="136"/>
      <c r="J3" s="136"/>
      <c r="K3" s="136"/>
      <c r="L3" s="137"/>
    </row>
    <row r="4" spans="1:12" x14ac:dyDescent="0.2">
      <c r="A4" s="57" t="s">
        <v>369</v>
      </c>
      <c r="B4" s="58" t="s">
        <v>370</v>
      </c>
      <c r="C4" s="59"/>
      <c r="D4" s="59"/>
      <c r="E4" s="59"/>
      <c r="F4" s="59"/>
      <c r="G4" s="59"/>
      <c r="H4" s="131">
        <v>25610046.02</v>
      </c>
      <c r="I4" s="131">
        <v>2055556.53</v>
      </c>
      <c r="J4" s="131">
        <v>2237506.9500000002</v>
      </c>
      <c r="K4" s="131">
        <v>25428095.600000001</v>
      </c>
      <c r="L4" s="138"/>
    </row>
    <row r="5" spans="1:12" x14ac:dyDescent="0.2">
      <c r="A5" s="57" t="s">
        <v>371</v>
      </c>
      <c r="B5" s="139" t="s">
        <v>372</v>
      </c>
      <c r="C5" s="58" t="s">
        <v>373</v>
      </c>
      <c r="D5" s="59"/>
      <c r="E5" s="59"/>
      <c r="F5" s="59"/>
      <c r="G5" s="59"/>
      <c r="H5" s="131">
        <v>12627808.65</v>
      </c>
      <c r="I5" s="131">
        <v>2055556.53</v>
      </c>
      <c r="J5" s="131">
        <v>2076291.87</v>
      </c>
      <c r="K5" s="131">
        <v>12607073.310000001</v>
      </c>
      <c r="L5" s="138"/>
    </row>
    <row r="6" spans="1:12" x14ac:dyDescent="0.2">
      <c r="A6" s="57" t="s">
        <v>374</v>
      </c>
      <c r="B6" s="140" t="s">
        <v>372</v>
      </c>
      <c r="C6" s="141"/>
      <c r="D6" s="58" t="s">
        <v>375</v>
      </c>
      <c r="E6" s="59"/>
      <c r="F6" s="59"/>
      <c r="G6" s="59"/>
      <c r="H6" s="131">
        <v>12591212.99</v>
      </c>
      <c r="I6" s="131">
        <v>1963869.19</v>
      </c>
      <c r="J6" s="131">
        <v>2011364.33</v>
      </c>
      <c r="K6" s="131">
        <v>12543717.85</v>
      </c>
      <c r="L6" s="138"/>
    </row>
    <row r="7" spans="1:12" x14ac:dyDescent="0.2">
      <c r="A7" s="57" t="s">
        <v>376</v>
      </c>
      <c r="B7" s="140" t="s">
        <v>372</v>
      </c>
      <c r="C7" s="141"/>
      <c r="D7" s="141"/>
      <c r="E7" s="58" t="s">
        <v>375</v>
      </c>
      <c r="F7" s="59"/>
      <c r="G7" s="59"/>
      <c r="H7" s="131">
        <v>12591212.99</v>
      </c>
      <c r="I7" s="131">
        <v>1963869.19</v>
      </c>
      <c r="J7" s="131">
        <v>2011364.33</v>
      </c>
      <c r="K7" s="131">
        <v>12543717.85</v>
      </c>
      <c r="L7" s="138"/>
    </row>
    <row r="8" spans="1:12" x14ac:dyDescent="0.2">
      <c r="A8" s="57" t="s">
        <v>377</v>
      </c>
      <c r="B8" s="140" t="s">
        <v>372</v>
      </c>
      <c r="C8" s="141"/>
      <c r="D8" s="141"/>
      <c r="E8" s="141"/>
      <c r="F8" s="58" t="s">
        <v>378</v>
      </c>
      <c r="G8" s="59"/>
      <c r="H8" s="131">
        <v>6000</v>
      </c>
      <c r="I8" s="131">
        <v>5950.27</v>
      </c>
      <c r="J8" s="131">
        <v>5950.27</v>
      </c>
      <c r="K8" s="131">
        <v>6000</v>
      </c>
      <c r="L8" s="138"/>
    </row>
    <row r="9" spans="1:12" x14ac:dyDescent="0.2">
      <c r="A9" s="64" t="s">
        <v>379</v>
      </c>
      <c r="B9" s="140" t="s">
        <v>372</v>
      </c>
      <c r="C9" s="141"/>
      <c r="D9" s="141"/>
      <c r="E9" s="141"/>
      <c r="F9" s="141"/>
      <c r="G9" s="65" t="s">
        <v>380</v>
      </c>
      <c r="H9" s="142">
        <v>5000</v>
      </c>
      <c r="I9" s="142">
        <v>5950.27</v>
      </c>
      <c r="J9" s="142">
        <v>5950.27</v>
      </c>
      <c r="K9" s="142">
        <v>5000</v>
      </c>
      <c r="L9" s="143"/>
    </row>
    <row r="10" spans="1:12" x14ac:dyDescent="0.2">
      <c r="A10" s="64" t="s">
        <v>381</v>
      </c>
      <c r="B10" s="140" t="s">
        <v>372</v>
      </c>
      <c r="C10" s="141"/>
      <c r="D10" s="141"/>
      <c r="E10" s="141"/>
      <c r="F10" s="141"/>
      <c r="G10" s="65" t="s">
        <v>382</v>
      </c>
      <c r="H10" s="142">
        <v>1000</v>
      </c>
      <c r="I10" s="142">
        <v>0</v>
      </c>
      <c r="J10" s="142">
        <v>0</v>
      </c>
      <c r="K10" s="142">
        <v>1000</v>
      </c>
      <c r="L10" s="143"/>
    </row>
    <row r="11" spans="1:12" x14ac:dyDescent="0.2">
      <c r="A11" s="67" t="s">
        <v>372</v>
      </c>
      <c r="B11" s="140" t="s">
        <v>372</v>
      </c>
      <c r="C11" s="141"/>
      <c r="D11" s="141"/>
      <c r="E11" s="141"/>
      <c r="F11" s="141"/>
      <c r="G11" s="68" t="s">
        <v>372</v>
      </c>
      <c r="H11" s="144"/>
      <c r="I11" s="144"/>
      <c r="J11" s="144"/>
      <c r="K11" s="144"/>
      <c r="L11" s="145"/>
    </row>
    <row r="12" spans="1:12" x14ac:dyDescent="0.2">
      <c r="A12" s="57" t="s">
        <v>383</v>
      </c>
      <c r="B12" s="140" t="s">
        <v>372</v>
      </c>
      <c r="C12" s="141"/>
      <c r="D12" s="141"/>
      <c r="E12" s="141"/>
      <c r="F12" s="58" t="s">
        <v>384</v>
      </c>
      <c r="G12" s="59"/>
      <c r="H12" s="131">
        <v>303357.53999999998</v>
      </c>
      <c r="I12" s="131">
        <v>1081884.9099999999</v>
      </c>
      <c r="J12" s="131">
        <v>1375457.4</v>
      </c>
      <c r="K12" s="131">
        <v>9785.0499999999993</v>
      </c>
      <c r="L12" s="138"/>
    </row>
    <row r="13" spans="1:12" x14ac:dyDescent="0.2">
      <c r="A13" s="64" t="s">
        <v>385</v>
      </c>
      <c r="B13" s="140" t="s">
        <v>372</v>
      </c>
      <c r="C13" s="141"/>
      <c r="D13" s="141"/>
      <c r="E13" s="141"/>
      <c r="F13" s="141"/>
      <c r="G13" s="65" t="s">
        <v>386</v>
      </c>
      <c r="H13" s="142">
        <v>302971.78999999998</v>
      </c>
      <c r="I13" s="142">
        <v>1049776.3799999999</v>
      </c>
      <c r="J13" s="142">
        <v>1346869.81</v>
      </c>
      <c r="K13" s="142">
        <v>5878.36</v>
      </c>
      <c r="L13" s="143"/>
    </row>
    <row r="14" spans="1:12" x14ac:dyDescent="0.2">
      <c r="A14" s="64" t="s">
        <v>387</v>
      </c>
      <c r="B14" s="140" t="s">
        <v>372</v>
      </c>
      <c r="C14" s="141"/>
      <c r="D14" s="141"/>
      <c r="E14" s="141"/>
      <c r="F14" s="141"/>
      <c r="G14" s="65" t="s">
        <v>388</v>
      </c>
      <c r="H14" s="142">
        <v>4.42</v>
      </c>
      <c r="I14" s="142">
        <v>0</v>
      </c>
      <c r="J14" s="142">
        <v>0</v>
      </c>
      <c r="K14" s="142">
        <v>4.42</v>
      </c>
      <c r="L14" s="143"/>
    </row>
    <row r="15" spans="1:12" x14ac:dyDescent="0.2">
      <c r="A15" s="64" t="s">
        <v>389</v>
      </c>
      <c r="B15" s="140" t="s">
        <v>372</v>
      </c>
      <c r="C15" s="141"/>
      <c r="D15" s="141"/>
      <c r="E15" s="141"/>
      <c r="F15" s="141"/>
      <c r="G15" s="65" t="s">
        <v>390</v>
      </c>
      <c r="H15" s="142">
        <v>381.33</v>
      </c>
      <c r="I15" s="142">
        <v>7444.6</v>
      </c>
      <c r="J15" s="142">
        <v>7500</v>
      </c>
      <c r="K15" s="142">
        <v>325.93</v>
      </c>
      <c r="L15" s="143"/>
    </row>
    <row r="16" spans="1:12" x14ac:dyDescent="0.2">
      <c r="A16" s="64" t="s">
        <v>391</v>
      </c>
      <c r="B16" s="140" t="s">
        <v>372</v>
      </c>
      <c r="C16" s="141"/>
      <c r="D16" s="141"/>
      <c r="E16" s="141"/>
      <c r="F16" s="141"/>
      <c r="G16" s="65" t="s">
        <v>392</v>
      </c>
      <c r="H16" s="142">
        <v>0</v>
      </c>
      <c r="I16" s="142">
        <v>24663.93</v>
      </c>
      <c r="J16" s="142">
        <v>21087.59</v>
      </c>
      <c r="K16" s="142">
        <v>3576.34</v>
      </c>
      <c r="L16" s="143"/>
    </row>
    <row r="17" spans="1:12" x14ac:dyDescent="0.2">
      <c r="A17" s="67" t="s">
        <v>372</v>
      </c>
      <c r="B17" s="140" t="s">
        <v>372</v>
      </c>
      <c r="C17" s="141"/>
      <c r="D17" s="141"/>
      <c r="E17" s="141"/>
      <c r="F17" s="141"/>
      <c r="G17" s="68" t="s">
        <v>372</v>
      </c>
      <c r="H17" s="144"/>
      <c r="I17" s="144"/>
      <c r="J17" s="144"/>
      <c r="K17" s="144"/>
      <c r="L17" s="145"/>
    </row>
    <row r="18" spans="1:12" x14ac:dyDescent="0.2">
      <c r="A18" s="57" t="s">
        <v>393</v>
      </c>
      <c r="B18" s="140" t="s">
        <v>372</v>
      </c>
      <c r="C18" s="141"/>
      <c r="D18" s="141"/>
      <c r="E18" s="141"/>
      <c r="F18" s="58" t="s">
        <v>394</v>
      </c>
      <c r="G18" s="59"/>
      <c r="H18" s="131">
        <v>0</v>
      </c>
      <c r="I18" s="131">
        <v>143684.60999999999</v>
      </c>
      <c r="J18" s="131">
        <v>143684.60999999999</v>
      </c>
      <c r="K18" s="131">
        <v>0</v>
      </c>
      <c r="L18" s="138"/>
    </row>
    <row r="19" spans="1:12" x14ac:dyDescent="0.2">
      <c r="A19" s="64" t="s">
        <v>397</v>
      </c>
      <c r="B19" s="140" t="s">
        <v>372</v>
      </c>
      <c r="C19" s="141"/>
      <c r="D19" s="141"/>
      <c r="E19" s="141"/>
      <c r="F19" s="141"/>
      <c r="G19" s="65" t="s">
        <v>398</v>
      </c>
      <c r="H19" s="142">
        <v>0</v>
      </c>
      <c r="I19" s="142">
        <v>143684.60999999999</v>
      </c>
      <c r="J19" s="142">
        <v>143684.60999999999</v>
      </c>
      <c r="K19" s="142">
        <v>0</v>
      </c>
      <c r="L19" s="143"/>
    </row>
    <row r="20" spans="1:12" x14ac:dyDescent="0.2">
      <c r="A20" s="67" t="s">
        <v>372</v>
      </c>
      <c r="B20" s="140" t="s">
        <v>372</v>
      </c>
      <c r="C20" s="141"/>
      <c r="D20" s="141"/>
      <c r="E20" s="141"/>
      <c r="F20" s="141"/>
      <c r="G20" s="68" t="s">
        <v>372</v>
      </c>
      <c r="H20" s="144"/>
      <c r="I20" s="144"/>
      <c r="J20" s="144"/>
      <c r="K20" s="144"/>
      <c r="L20" s="145"/>
    </row>
    <row r="21" spans="1:12" x14ac:dyDescent="0.2">
      <c r="A21" s="57" t="s">
        <v>399</v>
      </c>
      <c r="B21" s="140" t="s">
        <v>372</v>
      </c>
      <c r="C21" s="141"/>
      <c r="D21" s="141"/>
      <c r="E21" s="141"/>
      <c r="F21" s="58" t="s">
        <v>400</v>
      </c>
      <c r="G21" s="59"/>
      <c r="H21" s="131">
        <v>10420220.199999999</v>
      </c>
      <c r="I21" s="131">
        <v>726786.98</v>
      </c>
      <c r="J21" s="131">
        <v>341673.03</v>
      </c>
      <c r="K21" s="131">
        <v>10805334.15</v>
      </c>
      <c r="L21" s="138"/>
    </row>
    <row r="22" spans="1:12" x14ac:dyDescent="0.2">
      <c r="A22" s="64" t="s">
        <v>401</v>
      </c>
      <c r="B22" s="140" t="s">
        <v>372</v>
      </c>
      <c r="C22" s="141"/>
      <c r="D22" s="141"/>
      <c r="E22" s="141"/>
      <c r="F22" s="141"/>
      <c r="G22" s="65" t="s">
        <v>402</v>
      </c>
      <c r="H22" s="142">
        <v>3026184.31</v>
      </c>
      <c r="I22" s="142">
        <v>675206.88</v>
      </c>
      <c r="J22" s="142">
        <v>341621.81</v>
      </c>
      <c r="K22" s="142">
        <v>3359769.38</v>
      </c>
      <c r="L22" s="143"/>
    </row>
    <row r="23" spans="1:12" x14ac:dyDescent="0.2">
      <c r="A23" s="64" t="s">
        <v>403</v>
      </c>
      <c r="B23" s="140" t="s">
        <v>372</v>
      </c>
      <c r="C23" s="141"/>
      <c r="D23" s="141"/>
      <c r="E23" s="141"/>
      <c r="F23" s="141"/>
      <c r="G23" s="65" t="s">
        <v>404</v>
      </c>
      <c r="H23" s="142">
        <v>945709.19</v>
      </c>
      <c r="I23" s="142">
        <v>10423.200000000001</v>
      </c>
      <c r="J23" s="142">
        <v>51.22</v>
      </c>
      <c r="K23" s="142">
        <v>956081.17</v>
      </c>
      <c r="L23" s="143"/>
    </row>
    <row r="24" spans="1:12" x14ac:dyDescent="0.2">
      <c r="A24" s="64" t="s">
        <v>405</v>
      </c>
      <c r="B24" s="140" t="s">
        <v>372</v>
      </c>
      <c r="C24" s="141"/>
      <c r="D24" s="141"/>
      <c r="E24" s="141"/>
      <c r="F24" s="141"/>
      <c r="G24" s="65" t="s">
        <v>406</v>
      </c>
      <c r="H24" s="142">
        <v>5827863.4000000004</v>
      </c>
      <c r="I24" s="142">
        <v>39237.71</v>
      </c>
      <c r="J24" s="142">
        <v>0</v>
      </c>
      <c r="K24" s="142">
        <v>5867101.1100000003</v>
      </c>
      <c r="L24" s="143"/>
    </row>
    <row r="25" spans="1:12" x14ac:dyDescent="0.2">
      <c r="A25" s="64" t="s">
        <v>407</v>
      </c>
      <c r="B25" s="140" t="s">
        <v>372</v>
      </c>
      <c r="C25" s="141"/>
      <c r="D25" s="141"/>
      <c r="E25" s="141"/>
      <c r="F25" s="141"/>
      <c r="G25" s="65" t="s">
        <v>408</v>
      </c>
      <c r="H25" s="142">
        <v>620463.30000000005</v>
      </c>
      <c r="I25" s="142">
        <v>1919.19</v>
      </c>
      <c r="J25" s="142">
        <v>0</v>
      </c>
      <c r="K25" s="142">
        <v>622382.49</v>
      </c>
      <c r="L25" s="143"/>
    </row>
    <row r="26" spans="1:12" x14ac:dyDescent="0.2">
      <c r="A26" s="67" t="s">
        <v>372</v>
      </c>
      <c r="B26" s="140" t="s">
        <v>372</v>
      </c>
      <c r="C26" s="141"/>
      <c r="D26" s="141"/>
      <c r="E26" s="141"/>
      <c r="F26" s="141"/>
      <c r="G26" s="68" t="s">
        <v>372</v>
      </c>
      <c r="H26" s="144"/>
      <c r="I26" s="144"/>
      <c r="J26" s="144"/>
      <c r="K26" s="144"/>
      <c r="L26" s="145"/>
    </row>
    <row r="27" spans="1:12" x14ac:dyDescent="0.2">
      <c r="A27" s="57" t="s">
        <v>409</v>
      </c>
      <c r="B27" s="140" t="s">
        <v>372</v>
      </c>
      <c r="C27" s="141"/>
      <c r="D27" s="141"/>
      <c r="E27" s="141"/>
      <c r="F27" s="58" t="s">
        <v>410</v>
      </c>
      <c r="G27" s="59"/>
      <c r="H27" s="131">
        <v>1861635.25</v>
      </c>
      <c r="I27" s="131">
        <v>4723.8599999999997</v>
      </c>
      <c r="J27" s="131">
        <v>143760.46</v>
      </c>
      <c r="K27" s="131">
        <v>1722598.65</v>
      </c>
      <c r="L27" s="138"/>
    </row>
    <row r="28" spans="1:12" x14ac:dyDescent="0.2">
      <c r="A28" s="64" t="s">
        <v>411</v>
      </c>
      <c r="B28" s="140" t="s">
        <v>372</v>
      </c>
      <c r="C28" s="141"/>
      <c r="D28" s="141"/>
      <c r="E28" s="141"/>
      <c r="F28" s="141"/>
      <c r="G28" s="65" t="s">
        <v>412</v>
      </c>
      <c r="H28" s="142">
        <v>1861635.25</v>
      </c>
      <c r="I28" s="142">
        <v>4723.8599999999997</v>
      </c>
      <c r="J28" s="142">
        <v>143760.46</v>
      </c>
      <c r="K28" s="142">
        <v>1722598.65</v>
      </c>
      <c r="L28" s="143"/>
    </row>
    <row r="29" spans="1:12" x14ac:dyDescent="0.2">
      <c r="A29" s="67" t="s">
        <v>372</v>
      </c>
      <c r="B29" s="140" t="s">
        <v>372</v>
      </c>
      <c r="C29" s="141"/>
      <c r="D29" s="141"/>
      <c r="E29" s="141"/>
      <c r="F29" s="141"/>
      <c r="G29" s="68" t="s">
        <v>372</v>
      </c>
      <c r="H29" s="144"/>
      <c r="I29" s="144"/>
      <c r="J29" s="144"/>
      <c r="K29" s="144"/>
      <c r="L29" s="145"/>
    </row>
    <row r="30" spans="1:12" x14ac:dyDescent="0.2">
      <c r="A30" s="57" t="s">
        <v>415</v>
      </c>
      <c r="B30" s="140" t="s">
        <v>372</v>
      </c>
      <c r="C30" s="141"/>
      <c r="D30" s="141"/>
      <c r="E30" s="141"/>
      <c r="F30" s="58" t="s">
        <v>416</v>
      </c>
      <c r="G30" s="59"/>
      <c r="H30" s="131">
        <v>0</v>
      </c>
      <c r="I30" s="131">
        <v>838.56</v>
      </c>
      <c r="J30" s="131">
        <v>838.56</v>
      </c>
      <c r="K30" s="131">
        <v>0</v>
      </c>
      <c r="L30" s="138"/>
    </row>
    <row r="31" spans="1:12" x14ac:dyDescent="0.2">
      <c r="A31" s="64" t="s">
        <v>1093</v>
      </c>
      <c r="B31" s="140" t="s">
        <v>372</v>
      </c>
      <c r="C31" s="141"/>
      <c r="D31" s="141"/>
      <c r="E31" s="141"/>
      <c r="F31" s="141"/>
      <c r="G31" s="65" t="s">
        <v>1094</v>
      </c>
      <c r="H31" s="142">
        <v>0</v>
      </c>
      <c r="I31" s="142">
        <v>838.56</v>
      </c>
      <c r="J31" s="142">
        <v>838.56</v>
      </c>
      <c r="K31" s="142">
        <v>0</v>
      </c>
      <c r="L31" s="143"/>
    </row>
    <row r="32" spans="1:12" x14ac:dyDescent="0.2">
      <c r="A32" s="67" t="s">
        <v>372</v>
      </c>
      <c r="B32" s="140" t="s">
        <v>372</v>
      </c>
      <c r="C32" s="141"/>
      <c r="D32" s="141"/>
      <c r="E32" s="141"/>
      <c r="F32" s="141"/>
      <c r="G32" s="68" t="s">
        <v>372</v>
      </c>
      <c r="H32" s="144"/>
      <c r="I32" s="144"/>
      <c r="J32" s="144"/>
      <c r="K32" s="144"/>
      <c r="L32" s="145"/>
    </row>
    <row r="33" spans="1:12" x14ac:dyDescent="0.2">
      <c r="A33" s="57" t="s">
        <v>419</v>
      </c>
      <c r="B33" s="140" t="s">
        <v>372</v>
      </c>
      <c r="C33" s="141"/>
      <c r="D33" s="58" t="s">
        <v>420</v>
      </c>
      <c r="E33" s="59"/>
      <c r="F33" s="59"/>
      <c r="G33" s="59"/>
      <c r="H33" s="131">
        <v>36595.660000000003</v>
      </c>
      <c r="I33" s="131">
        <v>91687.34</v>
      </c>
      <c r="J33" s="131">
        <v>64927.54</v>
      </c>
      <c r="K33" s="131">
        <v>63355.46</v>
      </c>
      <c r="L33" s="138"/>
    </row>
    <row r="34" spans="1:12" x14ac:dyDescent="0.2">
      <c r="A34" s="57" t="s">
        <v>421</v>
      </c>
      <c r="B34" s="140" t="s">
        <v>372</v>
      </c>
      <c r="C34" s="141"/>
      <c r="D34" s="141"/>
      <c r="E34" s="58" t="s">
        <v>422</v>
      </c>
      <c r="F34" s="59"/>
      <c r="G34" s="59"/>
      <c r="H34" s="131">
        <v>10</v>
      </c>
      <c r="I34" s="131">
        <v>25545</v>
      </c>
      <c r="J34" s="131">
        <v>22663.93</v>
      </c>
      <c r="K34" s="131">
        <v>2891.07</v>
      </c>
      <c r="L34" s="138"/>
    </row>
    <row r="35" spans="1:12" x14ac:dyDescent="0.2">
      <c r="A35" s="57" t="s">
        <v>423</v>
      </c>
      <c r="B35" s="140" t="s">
        <v>372</v>
      </c>
      <c r="C35" s="141"/>
      <c r="D35" s="141"/>
      <c r="E35" s="141"/>
      <c r="F35" s="58" t="s">
        <v>424</v>
      </c>
      <c r="G35" s="59"/>
      <c r="H35" s="131">
        <v>10</v>
      </c>
      <c r="I35" s="131">
        <v>25545</v>
      </c>
      <c r="J35" s="131">
        <v>22663.93</v>
      </c>
      <c r="K35" s="131">
        <v>2891.07</v>
      </c>
      <c r="L35" s="138"/>
    </row>
    <row r="36" spans="1:12" x14ac:dyDescent="0.2">
      <c r="A36" s="64" t="s">
        <v>425</v>
      </c>
      <c r="B36" s="140" t="s">
        <v>372</v>
      </c>
      <c r="C36" s="141"/>
      <c r="D36" s="141"/>
      <c r="E36" s="141"/>
      <c r="F36" s="141"/>
      <c r="G36" s="65" t="s">
        <v>426</v>
      </c>
      <c r="H36" s="142">
        <v>10</v>
      </c>
      <c r="I36" s="142">
        <v>25545</v>
      </c>
      <c r="J36" s="142">
        <v>22663.93</v>
      </c>
      <c r="K36" s="142">
        <v>2891.07</v>
      </c>
      <c r="L36" s="143"/>
    </row>
    <row r="37" spans="1:12" x14ac:dyDescent="0.2">
      <c r="A37" s="67" t="s">
        <v>372</v>
      </c>
      <c r="B37" s="140" t="s">
        <v>372</v>
      </c>
      <c r="C37" s="141"/>
      <c r="D37" s="141"/>
      <c r="E37" s="141"/>
      <c r="F37" s="141"/>
      <c r="G37" s="68" t="s">
        <v>372</v>
      </c>
      <c r="H37" s="144"/>
      <c r="I37" s="144"/>
      <c r="J37" s="144"/>
      <c r="K37" s="144"/>
      <c r="L37" s="145"/>
    </row>
    <row r="38" spans="1:12" x14ac:dyDescent="0.2">
      <c r="A38" s="57" t="s">
        <v>431</v>
      </c>
      <c r="B38" s="140" t="s">
        <v>372</v>
      </c>
      <c r="C38" s="141"/>
      <c r="D38" s="141"/>
      <c r="E38" s="58" t="s">
        <v>432</v>
      </c>
      <c r="F38" s="59"/>
      <c r="G38" s="59"/>
      <c r="H38" s="131">
        <v>10275.36</v>
      </c>
      <c r="I38" s="131">
        <v>66142.34</v>
      </c>
      <c r="J38" s="131">
        <v>38553.980000000003</v>
      </c>
      <c r="K38" s="131">
        <v>37863.72</v>
      </c>
      <c r="L38" s="138"/>
    </row>
    <row r="39" spans="1:12" x14ac:dyDescent="0.2">
      <c r="A39" s="57" t="s">
        <v>433</v>
      </c>
      <c r="B39" s="140" t="s">
        <v>372</v>
      </c>
      <c r="C39" s="141"/>
      <c r="D39" s="141"/>
      <c r="E39" s="141"/>
      <c r="F39" s="58" t="s">
        <v>432</v>
      </c>
      <c r="G39" s="59"/>
      <c r="H39" s="131">
        <v>10275.36</v>
      </c>
      <c r="I39" s="131">
        <v>66142.34</v>
      </c>
      <c r="J39" s="131">
        <v>38553.980000000003</v>
      </c>
      <c r="K39" s="131">
        <v>37863.72</v>
      </c>
      <c r="L39" s="138"/>
    </row>
    <row r="40" spans="1:12" x14ac:dyDescent="0.2">
      <c r="A40" s="64" t="s">
        <v>436</v>
      </c>
      <c r="B40" s="140" t="s">
        <v>372</v>
      </c>
      <c r="C40" s="141"/>
      <c r="D40" s="141"/>
      <c r="E40" s="141"/>
      <c r="F40" s="141"/>
      <c r="G40" s="65" t="s">
        <v>437</v>
      </c>
      <c r="H40" s="142">
        <v>10275.36</v>
      </c>
      <c r="I40" s="142">
        <v>24943.439999999999</v>
      </c>
      <c r="J40" s="142">
        <v>26851.1</v>
      </c>
      <c r="K40" s="142">
        <v>8367.7000000000007</v>
      </c>
      <c r="L40" s="143"/>
    </row>
    <row r="41" spans="1:12" x14ac:dyDescent="0.2">
      <c r="A41" s="64" t="s">
        <v>440</v>
      </c>
      <c r="B41" s="140" t="s">
        <v>372</v>
      </c>
      <c r="C41" s="141"/>
      <c r="D41" s="141"/>
      <c r="E41" s="141"/>
      <c r="F41" s="141"/>
      <c r="G41" s="65" t="s">
        <v>441</v>
      </c>
      <c r="H41" s="142">
        <v>0</v>
      </c>
      <c r="I41" s="142">
        <v>1809.33</v>
      </c>
      <c r="J41" s="142">
        <v>1809.33</v>
      </c>
      <c r="K41" s="142">
        <v>0</v>
      </c>
      <c r="L41" s="143"/>
    </row>
    <row r="42" spans="1:12" x14ac:dyDescent="0.2">
      <c r="A42" s="64" t="s">
        <v>1087</v>
      </c>
      <c r="B42" s="140" t="s">
        <v>372</v>
      </c>
      <c r="C42" s="141"/>
      <c r="D42" s="141"/>
      <c r="E42" s="141"/>
      <c r="F42" s="141"/>
      <c r="G42" s="65" t="s">
        <v>1088</v>
      </c>
      <c r="H42" s="142">
        <v>0</v>
      </c>
      <c r="I42" s="142">
        <v>29496.02</v>
      </c>
      <c r="J42" s="142">
        <v>0</v>
      </c>
      <c r="K42" s="142">
        <v>29496.02</v>
      </c>
      <c r="L42" s="143"/>
    </row>
    <row r="43" spans="1:12" x14ac:dyDescent="0.2">
      <c r="A43" s="64" t="s">
        <v>1089</v>
      </c>
      <c r="B43" s="140" t="s">
        <v>372</v>
      </c>
      <c r="C43" s="141"/>
      <c r="D43" s="141"/>
      <c r="E43" s="141"/>
      <c r="F43" s="141"/>
      <c r="G43" s="65" t="s">
        <v>660</v>
      </c>
      <c r="H43" s="142">
        <v>0</v>
      </c>
      <c r="I43" s="142">
        <v>9893.5499999999993</v>
      </c>
      <c r="J43" s="142">
        <v>9893.5499999999993</v>
      </c>
      <c r="K43" s="142">
        <v>0</v>
      </c>
      <c r="L43" s="143"/>
    </row>
    <row r="44" spans="1:12" x14ac:dyDescent="0.2">
      <c r="A44" s="67" t="s">
        <v>372</v>
      </c>
      <c r="B44" s="140" t="s">
        <v>372</v>
      </c>
      <c r="C44" s="141"/>
      <c r="D44" s="141"/>
      <c r="E44" s="141"/>
      <c r="F44" s="141"/>
      <c r="G44" s="68" t="s">
        <v>372</v>
      </c>
      <c r="H44" s="144"/>
      <c r="I44" s="144"/>
      <c r="J44" s="144"/>
      <c r="K44" s="144"/>
      <c r="L44" s="145"/>
    </row>
    <row r="45" spans="1:12" x14ac:dyDescent="0.2">
      <c r="A45" s="57" t="s">
        <v>442</v>
      </c>
      <c r="B45" s="140" t="s">
        <v>372</v>
      </c>
      <c r="C45" s="141"/>
      <c r="D45" s="141"/>
      <c r="E45" s="58" t="s">
        <v>443</v>
      </c>
      <c r="F45" s="59"/>
      <c r="G45" s="59"/>
      <c r="H45" s="131">
        <v>26310.3</v>
      </c>
      <c r="I45" s="131">
        <v>0</v>
      </c>
      <c r="J45" s="131">
        <v>3709.63</v>
      </c>
      <c r="K45" s="131">
        <v>22600.67</v>
      </c>
      <c r="L45" s="138"/>
    </row>
    <row r="46" spans="1:12" x14ac:dyDescent="0.2">
      <c r="A46" s="57" t="s">
        <v>444</v>
      </c>
      <c r="B46" s="140" t="s">
        <v>372</v>
      </c>
      <c r="C46" s="141"/>
      <c r="D46" s="141"/>
      <c r="E46" s="141"/>
      <c r="F46" s="58" t="s">
        <v>443</v>
      </c>
      <c r="G46" s="59"/>
      <c r="H46" s="131">
        <v>26310.3</v>
      </c>
      <c r="I46" s="131">
        <v>0</v>
      </c>
      <c r="J46" s="131">
        <v>3709.63</v>
      </c>
      <c r="K46" s="131">
        <v>22600.67</v>
      </c>
      <c r="L46" s="138"/>
    </row>
    <row r="47" spans="1:12" x14ac:dyDescent="0.2">
      <c r="A47" s="64" t="s">
        <v>445</v>
      </c>
      <c r="B47" s="140" t="s">
        <v>372</v>
      </c>
      <c r="C47" s="141"/>
      <c r="D47" s="141"/>
      <c r="E47" s="141"/>
      <c r="F47" s="141"/>
      <c r="G47" s="65" t="s">
        <v>446</v>
      </c>
      <c r="H47" s="142">
        <v>26310.3</v>
      </c>
      <c r="I47" s="142">
        <v>0</v>
      </c>
      <c r="J47" s="142">
        <v>3709.63</v>
      </c>
      <c r="K47" s="142">
        <v>22600.67</v>
      </c>
      <c r="L47" s="143"/>
    </row>
    <row r="48" spans="1:12" x14ac:dyDescent="0.2">
      <c r="A48" s="67" t="s">
        <v>372</v>
      </c>
      <c r="B48" s="140" t="s">
        <v>372</v>
      </c>
      <c r="C48" s="141"/>
      <c r="D48" s="141"/>
      <c r="E48" s="141"/>
      <c r="F48" s="141"/>
      <c r="G48" s="68" t="s">
        <v>372</v>
      </c>
      <c r="H48" s="144"/>
      <c r="I48" s="144"/>
      <c r="J48" s="144"/>
      <c r="K48" s="144"/>
      <c r="L48" s="145"/>
    </row>
    <row r="49" spans="1:12" x14ac:dyDescent="0.2">
      <c r="A49" s="57" t="s">
        <v>447</v>
      </c>
      <c r="B49" s="139" t="s">
        <v>372</v>
      </c>
      <c r="C49" s="58" t="s">
        <v>448</v>
      </c>
      <c r="D49" s="59"/>
      <c r="E49" s="59"/>
      <c r="F49" s="59"/>
      <c r="G49" s="59"/>
      <c r="H49" s="131">
        <v>12982237.369999999</v>
      </c>
      <c r="I49" s="131">
        <v>0</v>
      </c>
      <c r="J49" s="131">
        <v>161215.07999999999</v>
      </c>
      <c r="K49" s="131">
        <v>12821022.289999999</v>
      </c>
      <c r="L49" s="138"/>
    </row>
    <row r="50" spans="1:12" x14ac:dyDescent="0.2">
      <c r="A50" s="57" t="s">
        <v>449</v>
      </c>
      <c r="B50" s="140" t="s">
        <v>372</v>
      </c>
      <c r="C50" s="141"/>
      <c r="D50" s="58" t="s">
        <v>450</v>
      </c>
      <c r="E50" s="59"/>
      <c r="F50" s="59"/>
      <c r="G50" s="59"/>
      <c r="H50" s="131">
        <v>3327682.68</v>
      </c>
      <c r="I50" s="131">
        <v>0</v>
      </c>
      <c r="J50" s="131">
        <v>161215.07999999999</v>
      </c>
      <c r="K50" s="131">
        <v>3166467.6</v>
      </c>
      <c r="L50" s="138"/>
    </row>
    <row r="51" spans="1:12" x14ac:dyDescent="0.2">
      <c r="A51" s="57" t="s">
        <v>451</v>
      </c>
      <c r="B51" s="140" t="s">
        <v>372</v>
      </c>
      <c r="C51" s="141"/>
      <c r="D51" s="141"/>
      <c r="E51" s="58" t="s">
        <v>452</v>
      </c>
      <c r="F51" s="59"/>
      <c r="G51" s="59"/>
      <c r="H51" s="131">
        <v>30660747.609999999</v>
      </c>
      <c r="I51" s="131">
        <v>0</v>
      </c>
      <c r="J51" s="131">
        <v>0</v>
      </c>
      <c r="K51" s="131">
        <v>30660747.609999999</v>
      </c>
      <c r="L51" s="138"/>
    </row>
    <row r="52" spans="1:12" x14ac:dyDescent="0.2">
      <c r="A52" s="57" t="s">
        <v>453</v>
      </c>
      <c r="B52" s="140" t="s">
        <v>372</v>
      </c>
      <c r="C52" s="141"/>
      <c r="D52" s="141"/>
      <c r="E52" s="141"/>
      <c r="F52" s="58" t="s">
        <v>452</v>
      </c>
      <c r="G52" s="59"/>
      <c r="H52" s="131">
        <v>30660747.609999999</v>
      </c>
      <c r="I52" s="131">
        <v>0</v>
      </c>
      <c r="J52" s="131">
        <v>0</v>
      </c>
      <c r="K52" s="131">
        <v>30660747.609999999</v>
      </c>
      <c r="L52" s="138"/>
    </row>
    <row r="53" spans="1:12" x14ac:dyDescent="0.2">
      <c r="A53" s="64" t="s">
        <v>454</v>
      </c>
      <c r="B53" s="140" t="s">
        <v>372</v>
      </c>
      <c r="C53" s="141"/>
      <c r="D53" s="141"/>
      <c r="E53" s="141"/>
      <c r="F53" s="141"/>
      <c r="G53" s="65" t="s">
        <v>455</v>
      </c>
      <c r="H53" s="142">
        <v>759111.34</v>
      </c>
      <c r="I53" s="142">
        <v>0</v>
      </c>
      <c r="J53" s="142">
        <v>0</v>
      </c>
      <c r="K53" s="142">
        <v>759111.34</v>
      </c>
      <c r="L53" s="143"/>
    </row>
    <row r="54" spans="1:12" x14ac:dyDescent="0.2">
      <c r="A54" s="64" t="s">
        <v>456</v>
      </c>
      <c r="B54" s="140" t="s">
        <v>372</v>
      </c>
      <c r="C54" s="141"/>
      <c r="D54" s="141"/>
      <c r="E54" s="141"/>
      <c r="F54" s="141"/>
      <c r="G54" s="65" t="s">
        <v>457</v>
      </c>
      <c r="H54" s="142">
        <v>350327.15</v>
      </c>
      <c r="I54" s="142">
        <v>0</v>
      </c>
      <c r="J54" s="142">
        <v>0</v>
      </c>
      <c r="K54" s="142">
        <v>350327.15</v>
      </c>
      <c r="L54" s="143"/>
    </row>
    <row r="55" spans="1:12" x14ac:dyDescent="0.2">
      <c r="A55" s="64" t="s">
        <v>458</v>
      </c>
      <c r="B55" s="140" t="s">
        <v>372</v>
      </c>
      <c r="C55" s="141"/>
      <c r="D55" s="141"/>
      <c r="E55" s="141"/>
      <c r="F55" s="141"/>
      <c r="G55" s="65" t="s">
        <v>459</v>
      </c>
      <c r="H55" s="142">
        <v>1108963.1499999999</v>
      </c>
      <c r="I55" s="142">
        <v>0</v>
      </c>
      <c r="J55" s="142">
        <v>0</v>
      </c>
      <c r="K55" s="142">
        <v>1108963.1499999999</v>
      </c>
      <c r="L55" s="143"/>
    </row>
    <row r="56" spans="1:12" x14ac:dyDescent="0.2">
      <c r="A56" s="64" t="s">
        <v>460</v>
      </c>
      <c r="B56" s="140" t="s">
        <v>372</v>
      </c>
      <c r="C56" s="141"/>
      <c r="D56" s="141"/>
      <c r="E56" s="141"/>
      <c r="F56" s="141"/>
      <c r="G56" s="65" t="s">
        <v>461</v>
      </c>
      <c r="H56" s="142">
        <v>890545.32</v>
      </c>
      <c r="I56" s="142">
        <v>0</v>
      </c>
      <c r="J56" s="142">
        <v>0</v>
      </c>
      <c r="K56" s="142">
        <v>890545.32</v>
      </c>
      <c r="L56" s="143"/>
    </row>
    <row r="57" spans="1:12" x14ac:dyDescent="0.2">
      <c r="A57" s="64" t="s">
        <v>462</v>
      </c>
      <c r="B57" s="140" t="s">
        <v>372</v>
      </c>
      <c r="C57" s="141"/>
      <c r="D57" s="141"/>
      <c r="E57" s="141"/>
      <c r="F57" s="141"/>
      <c r="G57" s="65" t="s">
        <v>463</v>
      </c>
      <c r="H57" s="142">
        <v>1331242.4099999999</v>
      </c>
      <c r="I57" s="142">
        <v>0</v>
      </c>
      <c r="J57" s="142">
        <v>0</v>
      </c>
      <c r="K57" s="142">
        <v>1331242.4099999999</v>
      </c>
      <c r="L57" s="143"/>
    </row>
    <row r="58" spans="1:12" x14ac:dyDescent="0.2">
      <c r="A58" s="64" t="s">
        <v>464</v>
      </c>
      <c r="B58" s="140" t="s">
        <v>372</v>
      </c>
      <c r="C58" s="141"/>
      <c r="D58" s="141"/>
      <c r="E58" s="141"/>
      <c r="F58" s="141"/>
      <c r="G58" s="65" t="s">
        <v>465</v>
      </c>
      <c r="H58" s="142">
        <v>601566.87</v>
      </c>
      <c r="I58" s="142">
        <v>0</v>
      </c>
      <c r="J58" s="142">
        <v>0</v>
      </c>
      <c r="K58" s="142">
        <v>601566.87</v>
      </c>
      <c r="L58" s="143"/>
    </row>
    <row r="59" spans="1:12" x14ac:dyDescent="0.2">
      <c r="A59" s="64" t="s">
        <v>466</v>
      </c>
      <c r="B59" s="140" t="s">
        <v>372</v>
      </c>
      <c r="C59" s="141"/>
      <c r="D59" s="141"/>
      <c r="E59" s="141"/>
      <c r="F59" s="141"/>
      <c r="G59" s="65" t="s">
        <v>467</v>
      </c>
      <c r="H59" s="142">
        <v>1872231.87</v>
      </c>
      <c r="I59" s="142">
        <v>0</v>
      </c>
      <c r="J59" s="142">
        <v>0</v>
      </c>
      <c r="K59" s="142">
        <v>1872231.87</v>
      </c>
      <c r="L59" s="143"/>
    </row>
    <row r="60" spans="1:12" x14ac:dyDescent="0.2">
      <c r="A60" s="64" t="s">
        <v>468</v>
      </c>
      <c r="B60" s="140" t="s">
        <v>372</v>
      </c>
      <c r="C60" s="141"/>
      <c r="D60" s="141"/>
      <c r="E60" s="141"/>
      <c r="F60" s="141"/>
      <c r="G60" s="65" t="s">
        <v>469</v>
      </c>
      <c r="H60" s="142">
        <v>76973.740000000005</v>
      </c>
      <c r="I60" s="142">
        <v>0</v>
      </c>
      <c r="J60" s="142">
        <v>0</v>
      </c>
      <c r="K60" s="142">
        <v>76973.740000000005</v>
      </c>
      <c r="L60" s="143"/>
    </row>
    <row r="61" spans="1:12" x14ac:dyDescent="0.2">
      <c r="A61" s="64" t="s">
        <v>470</v>
      </c>
      <c r="B61" s="140" t="s">
        <v>372</v>
      </c>
      <c r="C61" s="141"/>
      <c r="D61" s="141"/>
      <c r="E61" s="141"/>
      <c r="F61" s="141"/>
      <c r="G61" s="65" t="s">
        <v>471</v>
      </c>
      <c r="H61" s="142">
        <v>48104.38</v>
      </c>
      <c r="I61" s="142">
        <v>0</v>
      </c>
      <c r="J61" s="142">
        <v>0</v>
      </c>
      <c r="K61" s="142">
        <v>48104.38</v>
      </c>
      <c r="L61" s="143"/>
    </row>
    <row r="62" spans="1:12" x14ac:dyDescent="0.2">
      <c r="A62" s="64" t="s">
        <v>472</v>
      </c>
      <c r="B62" s="140" t="s">
        <v>372</v>
      </c>
      <c r="C62" s="141"/>
      <c r="D62" s="141"/>
      <c r="E62" s="141"/>
      <c r="F62" s="141"/>
      <c r="G62" s="65" t="s">
        <v>473</v>
      </c>
      <c r="H62" s="142">
        <v>555431.16</v>
      </c>
      <c r="I62" s="142">
        <v>0</v>
      </c>
      <c r="J62" s="142">
        <v>0</v>
      </c>
      <c r="K62" s="142">
        <v>555431.16</v>
      </c>
      <c r="L62" s="143"/>
    </row>
    <row r="63" spans="1:12" x14ac:dyDescent="0.2">
      <c r="A63" s="64" t="s">
        <v>474</v>
      </c>
      <c r="B63" s="140" t="s">
        <v>372</v>
      </c>
      <c r="C63" s="141"/>
      <c r="D63" s="141"/>
      <c r="E63" s="141"/>
      <c r="F63" s="141"/>
      <c r="G63" s="65" t="s">
        <v>475</v>
      </c>
      <c r="H63" s="142">
        <v>120178.97</v>
      </c>
      <c r="I63" s="142">
        <v>0</v>
      </c>
      <c r="J63" s="142">
        <v>0</v>
      </c>
      <c r="K63" s="142">
        <v>120178.97</v>
      </c>
      <c r="L63" s="143"/>
    </row>
    <row r="64" spans="1:12" x14ac:dyDescent="0.2">
      <c r="A64" s="64" t="s">
        <v>476</v>
      </c>
      <c r="B64" s="140" t="s">
        <v>372</v>
      </c>
      <c r="C64" s="141"/>
      <c r="D64" s="141"/>
      <c r="E64" s="141"/>
      <c r="F64" s="141"/>
      <c r="G64" s="65" t="s">
        <v>477</v>
      </c>
      <c r="H64" s="142">
        <v>31828.44</v>
      </c>
      <c r="I64" s="142">
        <v>0</v>
      </c>
      <c r="J64" s="142">
        <v>0</v>
      </c>
      <c r="K64" s="142">
        <v>31828.44</v>
      </c>
      <c r="L64" s="143"/>
    </row>
    <row r="65" spans="1:12" x14ac:dyDescent="0.2">
      <c r="A65" s="64" t="s">
        <v>478</v>
      </c>
      <c r="B65" s="140" t="s">
        <v>372</v>
      </c>
      <c r="C65" s="141"/>
      <c r="D65" s="141"/>
      <c r="E65" s="141"/>
      <c r="F65" s="141"/>
      <c r="G65" s="65" t="s">
        <v>479</v>
      </c>
      <c r="H65" s="142">
        <v>525406.35</v>
      </c>
      <c r="I65" s="142">
        <v>0</v>
      </c>
      <c r="J65" s="142">
        <v>0</v>
      </c>
      <c r="K65" s="142">
        <v>525406.35</v>
      </c>
      <c r="L65" s="143"/>
    </row>
    <row r="66" spans="1:12" x14ac:dyDescent="0.2">
      <c r="A66" s="64" t="s">
        <v>480</v>
      </c>
      <c r="B66" s="140" t="s">
        <v>372</v>
      </c>
      <c r="C66" s="141"/>
      <c r="D66" s="141"/>
      <c r="E66" s="141"/>
      <c r="F66" s="141"/>
      <c r="G66" s="65" t="s">
        <v>481</v>
      </c>
      <c r="H66" s="142">
        <v>9021.5</v>
      </c>
      <c r="I66" s="142">
        <v>0</v>
      </c>
      <c r="J66" s="142">
        <v>0</v>
      </c>
      <c r="K66" s="142">
        <v>9021.5</v>
      </c>
      <c r="L66" s="143"/>
    </row>
    <row r="67" spans="1:12" x14ac:dyDescent="0.2">
      <c r="A67" s="64" t="s">
        <v>482</v>
      </c>
      <c r="B67" s="140" t="s">
        <v>372</v>
      </c>
      <c r="C67" s="141"/>
      <c r="D67" s="141"/>
      <c r="E67" s="141"/>
      <c r="F67" s="141"/>
      <c r="G67" s="65" t="s">
        <v>483</v>
      </c>
      <c r="H67" s="142">
        <v>2345610.4500000002</v>
      </c>
      <c r="I67" s="142">
        <v>0</v>
      </c>
      <c r="J67" s="142">
        <v>0</v>
      </c>
      <c r="K67" s="142">
        <v>2345610.4500000002</v>
      </c>
      <c r="L67" s="143"/>
    </row>
    <row r="68" spans="1:12" x14ac:dyDescent="0.2">
      <c r="A68" s="64" t="s">
        <v>484</v>
      </c>
      <c r="B68" s="140" t="s">
        <v>372</v>
      </c>
      <c r="C68" s="141"/>
      <c r="D68" s="141"/>
      <c r="E68" s="141"/>
      <c r="F68" s="141"/>
      <c r="G68" s="65" t="s">
        <v>485</v>
      </c>
      <c r="H68" s="142">
        <v>5213215.55</v>
      </c>
      <c r="I68" s="142">
        <v>0</v>
      </c>
      <c r="J68" s="142">
        <v>0</v>
      </c>
      <c r="K68" s="142">
        <v>5213215.55</v>
      </c>
      <c r="L68" s="143"/>
    </row>
    <row r="69" spans="1:12" x14ac:dyDescent="0.2">
      <c r="A69" s="64" t="s">
        <v>486</v>
      </c>
      <c r="B69" s="140" t="s">
        <v>372</v>
      </c>
      <c r="C69" s="141"/>
      <c r="D69" s="141"/>
      <c r="E69" s="141"/>
      <c r="F69" s="141"/>
      <c r="G69" s="65" t="s">
        <v>487</v>
      </c>
      <c r="H69" s="142">
        <v>1212299.67</v>
      </c>
      <c r="I69" s="142">
        <v>0</v>
      </c>
      <c r="J69" s="142">
        <v>0</v>
      </c>
      <c r="K69" s="142">
        <v>1212299.67</v>
      </c>
      <c r="L69" s="143"/>
    </row>
    <row r="70" spans="1:12" x14ac:dyDescent="0.2">
      <c r="A70" s="64" t="s">
        <v>488</v>
      </c>
      <c r="B70" s="140" t="s">
        <v>372</v>
      </c>
      <c r="C70" s="141"/>
      <c r="D70" s="141"/>
      <c r="E70" s="141"/>
      <c r="F70" s="141"/>
      <c r="G70" s="65" t="s">
        <v>489</v>
      </c>
      <c r="H70" s="142">
        <v>5293717.33</v>
      </c>
      <c r="I70" s="142">
        <v>0</v>
      </c>
      <c r="J70" s="142">
        <v>0</v>
      </c>
      <c r="K70" s="142">
        <v>5293717.33</v>
      </c>
      <c r="L70" s="143"/>
    </row>
    <row r="71" spans="1:12" x14ac:dyDescent="0.2">
      <c r="A71" s="64" t="s">
        <v>490</v>
      </c>
      <c r="B71" s="140" t="s">
        <v>372</v>
      </c>
      <c r="C71" s="141"/>
      <c r="D71" s="141"/>
      <c r="E71" s="141"/>
      <c r="F71" s="141"/>
      <c r="G71" s="65" t="s">
        <v>491</v>
      </c>
      <c r="H71" s="142">
        <v>263138.71999999997</v>
      </c>
      <c r="I71" s="142">
        <v>0</v>
      </c>
      <c r="J71" s="142">
        <v>0</v>
      </c>
      <c r="K71" s="142">
        <v>263138.71999999997</v>
      </c>
      <c r="L71" s="143"/>
    </row>
    <row r="72" spans="1:12" x14ac:dyDescent="0.2">
      <c r="A72" s="64" t="s">
        <v>492</v>
      </c>
      <c r="B72" s="140" t="s">
        <v>372</v>
      </c>
      <c r="C72" s="141"/>
      <c r="D72" s="141"/>
      <c r="E72" s="141"/>
      <c r="F72" s="141"/>
      <c r="G72" s="65" t="s">
        <v>493</v>
      </c>
      <c r="H72" s="142">
        <v>2769863.61</v>
      </c>
      <c r="I72" s="142">
        <v>0</v>
      </c>
      <c r="J72" s="142">
        <v>0</v>
      </c>
      <c r="K72" s="142">
        <v>2769863.61</v>
      </c>
      <c r="L72" s="143"/>
    </row>
    <row r="73" spans="1:12" x14ac:dyDescent="0.2">
      <c r="A73" s="64" t="s">
        <v>496</v>
      </c>
      <c r="B73" s="140" t="s">
        <v>372</v>
      </c>
      <c r="C73" s="141"/>
      <c r="D73" s="141"/>
      <c r="E73" s="141"/>
      <c r="F73" s="141"/>
      <c r="G73" s="65" t="s">
        <v>497</v>
      </c>
      <c r="H73" s="142">
        <v>3832172.58</v>
      </c>
      <c r="I73" s="142">
        <v>0</v>
      </c>
      <c r="J73" s="142">
        <v>0</v>
      </c>
      <c r="K73" s="142">
        <v>3832172.58</v>
      </c>
      <c r="L73" s="143"/>
    </row>
    <row r="74" spans="1:12" x14ac:dyDescent="0.2">
      <c r="A74" s="64" t="s">
        <v>498</v>
      </c>
      <c r="B74" s="140" t="s">
        <v>372</v>
      </c>
      <c r="C74" s="141"/>
      <c r="D74" s="141"/>
      <c r="E74" s="141"/>
      <c r="F74" s="141"/>
      <c r="G74" s="65" t="s">
        <v>499</v>
      </c>
      <c r="H74" s="142">
        <v>174389.91</v>
      </c>
      <c r="I74" s="142">
        <v>0</v>
      </c>
      <c r="J74" s="142">
        <v>0</v>
      </c>
      <c r="K74" s="142">
        <v>174389.91</v>
      </c>
      <c r="L74" s="143"/>
    </row>
    <row r="75" spans="1:12" x14ac:dyDescent="0.2">
      <c r="A75" s="64" t="s">
        <v>500</v>
      </c>
      <c r="B75" s="140" t="s">
        <v>372</v>
      </c>
      <c r="C75" s="141"/>
      <c r="D75" s="141"/>
      <c r="E75" s="141"/>
      <c r="F75" s="141"/>
      <c r="G75" s="65" t="s">
        <v>501</v>
      </c>
      <c r="H75" s="142">
        <v>482685.7</v>
      </c>
      <c r="I75" s="142">
        <v>0</v>
      </c>
      <c r="J75" s="142">
        <v>0</v>
      </c>
      <c r="K75" s="142">
        <v>482685.7</v>
      </c>
      <c r="L75" s="143"/>
    </row>
    <row r="76" spans="1:12" x14ac:dyDescent="0.2">
      <c r="A76" s="64" t="s">
        <v>502</v>
      </c>
      <c r="B76" s="140" t="s">
        <v>372</v>
      </c>
      <c r="C76" s="141"/>
      <c r="D76" s="141"/>
      <c r="E76" s="141"/>
      <c r="F76" s="141"/>
      <c r="G76" s="65" t="s">
        <v>503</v>
      </c>
      <c r="H76" s="142">
        <v>69645.5</v>
      </c>
      <c r="I76" s="142">
        <v>0</v>
      </c>
      <c r="J76" s="142">
        <v>0</v>
      </c>
      <c r="K76" s="142">
        <v>69645.5</v>
      </c>
      <c r="L76" s="143"/>
    </row>
    <row r="77" spans="1:12" x14ac:dyDescent="0.2">
      <c r="A77" s="64" t="s">
        <v>504</v>
      </c>
      <c r="B77" s="140" t="s">
        <v>372</v>
      </c>
      <c r="C77" s="141"/>
      <c r="D77" s="141"/>
      <c r="E77" s="141"/>
      <c r="F77" s="141"/>
      <c r="G77" s="65" t="s">
        <v>505</v>
      </c>
      <c r="H77" s="142">
        <v>363075.94</v>
      </c>
      <c r="I77" s="142">
        <v>0</v>
      </c>
      <c r="J77" s="142">
        <v>0</v>
      </c>
      <c r="K77" s="142">
        <v>363075.94</v>
      </c>
      <c r="L77" s="143"/>
    </row>
    <row r="78" spans="1:12" x14ac:dyDescent="0.2">
      <c r="A78" s="64" t="s">
        <v>506</v>
      </c>
      <c r="B78" s="140" t="s">
        <v>372</v>
      </c>
      <c r="C78" s="141"/>
      <c r="D78" s="141"/>
      <c r="E78" s="141"/>
      <c r="F78" s="141"/>
      <c r="G78" s="65" t="s">
        <v>507</v>
      </c>
      <c r="H78" s="142">
        <v>360000</v>
      </c>
      <c r="I78" s="142">
        <v>0</v>
      </c>
      <c r="J78" s="142">
        <v>0</v>
      </c>
      <c r="K78" s="142">
        <v>360000</v>
      </c>
      <c r="L78" s="143"/>
    </row>
    <row r="79" spans="1:12" x14ac:dyDescent="0.2">
      <c r="A79" s="67" t="s">
        <v>372</v>
      </c>
      <c r="B79" s="140" t="s">
        <v>372</v>
      </c>
      <c r="C79" s="141"/>
      <c r="D79" s="141"/>
      <c r="E79" s="141"/>
      <c r="F79" s="141"/>
      <c r="G79" s="68" t="s">
        <v>372</v>
      </c>
      <c r="H79" s="144"/>
      <c r="I79" s="144"/>
      <c r="J79" s="144"/>
      <c r="K79" s="144"/>
      <c r="L79" s="145"/>
    </row>
    <row r="80" spans="1:12" x14ac:dyDescent="0.2">
      <c r="A80" s="57" t="s">
        <v>508</v>
      </c>
      <c r="B80" s="140" t="s">
        <v>372</v>
      </c>
      <c r="C80" s="141"/>
      <c r="D80" s="141"/>
      <c r="E80" s="58" t="s">
        <v>509</v>
      </c>
      <c r="F80" s="59"/>
      <c r="G80" s="59"/>
      <c r="H80" s="131">
        <v>-27432715.149999999</v>
      </c>
      <c r="I80" s="131">
        <v>0</v>
      </c>
      <c r="J80" s="131">
        <v>160872.95000000001</v>
      </c>
      <c r="K80" s="131">
        <v>-27593588.100000001</v>
      </c>
      <c r="L80" s="138"/>
    </row>
    <row r="81" spans="1:12" x14ac:dyDescent="0.2">
      <c r="A81" s="57" t="s">
        <v>510</v>
      </c>
      <c r="B81" s="140" t="s">
        <v>372</v>
      </c>
      <c r="C81" s="141"/>
      <c r="D81" s="141"/>
      <c r="E81" s="141"/>
      <c r="F81" s="58" t="s">
        <v>509</v>
      </c>
      <c r="G81" s="59"/>
      <c r="H81" s="131">
        <v>-27432715.149999999</v>
      </c>
      <c r="I81" s="131">
        <v>0</v>
      </c>
      <c r="J81" s="131">
        <v>160872.95000000001</v>
      </c>
      <c r="K81" s="131">
        <v>-27593588.100000001</v>
      </c>
      <c r="L81" s="138"/>
    </row>
    <row r="82" spans="1:12" x14ac:dyDescent="0.2">
      <c r="A82" s="64" t="s">
        <v>511</v>
      </c>
      <c r="B82" s="140" t="s">
        <v>372</v>
      </c>
      <c r="C82" s="141"/>
      <c r="D82" s="141"/>
      <c r="E82" s="141"/>
      <c r="F82" s="141"/>
      <c r="G82" s="65" t="s">
        <v>512</v>
      </c>
      <c r="H82" s="142">
        <v>-1108963.1499999999</v>
      </c>
      <c r="I82" s="142">
        <v>0</v>
      </c>
      <c r="J82" s="142">
        <v>0</v>
      </c>
      <c r="K82" s="142">
        <v>-1108963.1499999999</v>
      </c>
      <c r="L82" s="143"/>
    </row>
    <row r="83" spans="1:12" x14ac:dyDescent="0.2">
      <c r="A83" s="64" t="s">
        <v>513</v>
      </c>
      <c r="B83" s="140" t="s">
        <v>372</v>
      </c>
      <c r="C83" s="141"/>
      <c r="D83" s="141"/>
      <c r="E83" s="141"/>
      <c r="F83" s="141"/>
      <c r="G83" s="65" t="s">
        <v>514</v>
      </c>
      <c r="H83" s="142">
        <v>-1001814.77</v>
      </c>
      <c r="I83" s="142">
        <v>0</v>
      </c>
      <c r="J83" s="142">
        <v>14156.79</v>
      </c>
      <c r="K83" s="142">
        <v>-1015971.56</v>
      </c>
      <c r="L83" s="143"/>
    </row>
    <row r="84" spans="1:12" x14ac:dyDescent="0.2">
      <c r="A84" s="64" t="s">
        <v>515</v>
      </c>
      <c r="B84" s="140" t="s">
        <v>372</v>
      </c>
      <c r="C84" s="141"/>
      <c r="D84" s="141"/>
      <c r="E84" s="141"/>
      <c r="F84" s="141"/>
      <c r="G84" s="65" t="s">
        <v>516</v>
      </c>
      <c r="H84" s="142">
        <v>-778822.59</v>
      </c>
      <c r="I84" s="142">
        <v>0</v>
      </c>
      <c r="J84" s="142">
        <v>2427.9899999999998</v>
      </c>
      <c r="K84" s="142">
        <v>-781250.58</v>
      </c>
      <c r="L84" s="143"/>
    </row>
    <row r="85" spans="1:12" x14ac:dyDescent="0.2">
      <c r="A85" s="64" t="s">
        <v>517</v>
      </c>
      <c r="B85" s="140" t="s">
        <v>372</v>
      </c>
      <c r="C85" s="141"/>
      <c r="D85" s="141"/>
      <c r="E85" s="141"/>
      <c r="F85" s="141"/>
      <c r="G85" s="65" t="s">
        <v>518</v>
      </c>
      <c r="H85" s="142">
        <v>-758387.82</v>
      </c>
      <c r="I85" s="142">
        <v>0</v>
      </c>
      <c r="J85" s="142">
        <v>58.2</v>
      </c>
      <c r="K85" s="142">
        <v>-758446.02</v>
      </c>
      <c r="L85" s="143"/>
    </row>
    <row r="86" spans="1:12" x14ac:dyDescent="0.2">
      <c r="A86" s="64" t="s">
        <v>519</v>
      </c>
      <c r="B86" s="140" t="s">
        <v>372</v>
      </c>
      <c r="C86" s="141"/>
      <c r="D86" s="141"/>
      <c r="E86" s="141"/>
      <c r="F86" s="141"/>
      <c r="G86" s="65" t="s">
        <v>520</v>
      </c>
      <c r="H86" s="142">
        <v>-1867251.87</v>
      </c>
      <c r="I86" s="142">
        <v>0</v>
      </c>
      <c r="J86" s="142">
        <v>0</v>
      </c>
      <c r="K86" s="142">
        <v>-1867251.87</v>
      </c>
      <c r="L86" s="143"/>
    </row>
    <row r="87" spans="1:12" x14ac:dyDescent="0.2">
      <c r="A87" s="64" t="s">
        <v>521</v>
      </c>
      <c r="B87" s="140" t="s">
        <v>372</v>
      </c>
      <c r="C87" s="141"/>
      <c r="D87" s="141"/>
      <c r="E87" s="141"/>
      <c r="F87" s="141"/>
      <c r="G87" s="65" t="s">
        <v>522</v>
      </c>
      <c r="H87" s="142">
        <v>-54844.26</v>
      </c>
      <c r="I87" s="142">
        <v>0</v>
      </c>
      <c r="J87" s="142">
        <v>624.45000000000005</v>
      </c>
      <c r="K87" s="142">
        <v>-55468.71</v>
      </c>
      <c r="L87" s="143"/>
    </row>
    <row r="88" spans="1:12" x14ac:dyDescent="0.2">
      <c r="A88" s="64" t="s">
        <v>523</v>
      </c>
      <c r="B88" s="140" t="s">
        <v>372</v>
      </c>
      <c r="C88" s="141"/>
      <c r="D88" s="141"/>
      <c r="E88" s="141"/>
      <c r="F88" s="141"/>
      <c r="G88" s="65" t="s">
        <v>524</v>
      </c>
      <c r="H88" s="142">
        <v>-350120.1</v>
      </c>
      <c r="I88" s="142">
        <v>0</v>
      </c>
      <c r="J88" s="142">
        <v>49.29</v>
      </c>
      <c r="K88" s="142">
        <v>-350169.39</v>
      </c>
      <c r="L88" s="143"/>
    </row>
    <row r="89" spans="1:12" x14ac:dyDescent="0.2">
      <c r="A89" s="64" t="s">
        <v>525</v>
      </c>
      <c r="B89" s="140" t="s">
        <v>372</v>
      </c>
      <c r="C89" s="141"/>
      <c r="D89" s="141"/>
      <c r="E89" s="141"/>
      <c r="F89" s="141"/>
      <c r="G89" s="65" t="s">
        <v>526</v>
      </c>
      <c r="H89" s="142">
        <v>-48104.38</v>
      </c>
      <c r="I89" s="142">
        <v>0</v>
      </c>
      <c r="J89" s="142">
        <v>0</v>
      </c>
      <c r="K89" s="142">
        <v>-48104.38</v>
      </c>
      <c r="L89" s="143"/>
    </row>
    <row r="90" spans="1:12" x14ac:dyDescent="0.2">
      <c r="A90" s="64" t="s">
        <v>527</v>
      </c>
      <c r="B90" s="140" t="s">
        <v>372</v>
      </c>
      <c r="C90" s="141"/>
      <c r="D90" s="141"/>
      <c r="E90" s="141"/>
      <c r="F90" s="141"/>
      <c r="G90" s="65" t="s">
        <v>528</v>
      </c>
      <c r="H90" s="142">
        <v>-601566.87</v>
      </c>
      <c r="I90" s="142">
        <v>0</v>
      </c>
      <c r="J90" s="142">
        <v>0</v>
      </c>
      <c r="K90" s="142">
        <v>-601566.87</v>
      </c>
      <c r="L90" s="143"/>
    </row>
    <row r="91" spans="1:12" x14ac:dyDescent="0.2">
      <c r="A91" s="64" t="s">
        <v>529</v>
      </c>
      <c r="B91" s="140" t="s">
        <v>372</v>
      </c>
      <c r="C91" s="141"/>
      <c r="D91" s="141"/>
      <c r="E91" s="141"/>
      <c r="F91" s="141"/>
      <c r="G91" s="65" t="s">
        <v>530</v>
      </c>
      <c r="H91" s="142">
        <v>-535320.97</v>
      </c>
      <c r="I91" s="142">
        <v>0</v>
      </c>
      <c r="J91" s="142">
        <v>451.6</v>
      </c>
      <c r="K91" s="142">
        <v>-535772.56999999995</v>
      </c>
      <c r="L91" s="143"/>
    </row>
    <row r="92" spans="1:12" x14ac:dyDescent="0.2">
      <c r="A92" s="64" t="s">
        <v>531</v>
      </c>
      <c r="B92" s="140" t="s">
        <v>372</v>
      </c>
      <c r="C92" s="141"/>
      <c r="D92" s="141"/>
      <c r="E92" s="141"/>
      <c r="F92" s="141"/>
      <c r="G92" s="65" t="s">
        <v>532</v>
      </c>
      <c r="H92" s="142">
        <v>-120178.97</v>
      </c>
      <c r="I92" s="142">
        <v>0</v>
      </c>
      <c r="J92" s="142">
        <v>0</v>
      </c>
      <c r="K92" s="142">
        <v>-120178.97</v>
      </c>
      <c r="L92" s="143"/>
    </row>
    <row r="93" spans="1:12" x14ac:dyDescent="0.2">
      <c r="A93" s="64" t="s">
        <v>533</v>
      </c>
      <c r="B93" s="140" t="s">
        <v>372</v>
      </c>
      <c r="C93" s="141"/>
      <c r="D93" s="141"/>
      <c r="E93" s="141"/>
      <c r="F93" s="141"/>
      <c r="G93" s="65" t="s">
        <v>534</v>
      </c>
      <c r="H93" s="142">
        <v>-31828.44</v>
      </c>
      <c r="I93" s="142">
        <v>0</v>
      </c>
      <c r="J93" s="142">
        <v>0</v>
      </c>
      <c r="K93" s="142">
        <v>-31828.44</v>
      </c>
      <c r="L93" s="143"/>
    </row>
    <row r="94" spans="1:12" x14ac:dyDescent="0.2">
      <c r="A94" s="64" t="s">
        <v>535</v>
      </c>
      <c r="B94" s="140" t="s">
        <v>372</v>
      </c>
      <c r="C94" s="141"/>
      <c r="D94" s="141"/>
      <c r="E94" s="141"/>
      <c r="F94" s="141"/>
      <c r="G94" s="65" t="s">
        <v>536</v>
      </c>
      <c r="H94" s="142">
        <v>-525406.35</v>
      </c>
      <c r="I94" s="142">
        <v>0</v>
      </c>
      <c r="J94" s="142">
        <v>0</v>
      </c>
      <c r="K94" s="142">
        <v>-525406.35</v>
      </c>
      <c r="L94" s="143"/>
    </row>
    <row r="95" spans="1:12" x14ac:dyDescent="0.2">
      <c r="A95" s="64" t="s">
        <v>537</v>
      </c>
      <c r="B95" s="140" t="s">
        <v>372</v>
      </c>
      <c r="C95" s="141"/>
      <c r="D95" s="141"/>
      <c r="E95" s="141"/>
      <c r="F95" s="141"/>
      <c r="G95" s="65" t="s">
        <v>538</v>
      </c>
      <c r="H95" s="142">
        <v>-9021.5</v>
      </c>
      <c r="I95" s="142">
        <v>0</v>
      </c>
      <c r="J95" s="142">
        <v>0</v>
      </c>
      <c r="K95" s="142">
        <v>-9021.5</v>
      </c>
      <c r="L95" s="143"/>
    </row>
    <row r="96" spans="1:12" x14ac:dyDescent="0.2">
      <c r="A96" s="64" t="s">
        <v>539</v>
      </c>
      <c r="B96" s="140" t="s">
        <v>372</v>
      </c>
      <c r="C96" s="141"/>
      <c r="D96" s="141"/>
      <c r="E96" s="141"/>
      <c r="F96" s="141"/>
      <c r="G96" s="65" t="s">
        <v>540</v>
      </c>
      <c r="H96" s="142">
        <v>-2315527.64</v>
      </c>
      <c r="I96" s="142">
        <v>0</v>
      </c>
      <c r="J96" s="142">
        <v>2459.85</v>
      </c>
      <c r="K96" s="142">
        <v>-2317987.4900000002</v>
      </c>
      <c r="L96" s="143"/>
    </row>
    <row r="97" spans="1:12" x14ac:dyDescent="0.2">
      <c r="A97" s="64" t="s">
        <v>541</v>
      </c>
      <c r="B97" s="140" t="s">
        <v>372</v>
      </c>
      <c r="C97" s="141"/>
      <c r="D97" s="141"/>
      <c r="E97" s="141"/>
      <c r="F97" s="141"/>
      <c r="G97" s="65" t="s">
        <v>542</v>
      </c>
      <c r="H97" s="142">
        <v>-5041922.5199999996</v>
      </c>
      <c r="I97" s="142">
        <v>0</v>
      </c>
      <c r="J97" s="142">
        <v>16610.75</v>
      </c>
      <c r="K97" s="142">
        <v>-5058533.2699999996</v>
      </c>
      <c r="L97" s="143"/>
    </row>
    <row r="98" spans="1:12" x14ac:dyDescent="0.2">
      <c r="A98" s="64" t="s">
        <v>543</v>
      </c>
      <c r="B98" s="140" t="s">
        <v>372</v>
      </c>
      <c r="C98" s="141"/>
      <c r="D98" s="141"/>
      <c r="E98" s="141"/>
      <c r="F98" s="141"/>
      <c r="G98" s="65" t="s">
        <v>544</v>
      </c>
      <c r="H98" s="142">
        <v>-1181714.21</v>
      </c>
      <c r="I98" s="142">
        <v>0</v>
      </c>
      <c r="J98" s="142">
        <v>1361.02</v>
      </c>
      <c r="K98" s="142">
        <v>-1183075.23</v>
      </c>
      <c r="L98" s="143"/>
    </row>
    <row r="99" spans="1:12" x14ac:dyDescent="0.2">
      <c r="A99" s="64" t="s">
        <v>545</v>
      </c>
      <c r="B99" s="140" t="s">
        <v>372</v>
      </c>
      <c r="C99" s="141"/>
      <c r="D99" s="141"/>
      <c r="E99" s="141"/>
      <c r="F99" s="141"/>
      <c r="G99" s="65" t="s">
        <v>546</v>
      </c>
      <c r="H99" s="142">
        <v>-5287078.66</v>
      </c>
      <c r="I99" s="142">
        <v>0</v>
      </c>
      <c r="J99" s="142">
        <v>551.83000000000004</v>
      </c>
      <c r="K99" s="142">
        <v>-5287630.49</v>
      </c>
      <c r="L99" s="143"/>
    </row>
    <row r="100" spans="1:12" x14ac:dyDescent="0.2">
      <c r="A100" s="64" t="s">
        <v>547</v>
      </c>
      <c r="B100" s="140" t="s">
        <v>372</v>
      </c>
      <c r="C100" s="141"/>
      <c r="D100" s="141"/>
      <c r="E100" s="141"/>
      <c r="F100" s="141"/>
      <c r="G100" s="65" t="s">
        <v>548</v>
      </c>
      <c r="H100" s="142">
        <v>-220992.14</v>
      </c>
      <c r="I100" s="142">
        <v>0</v>
      </c>
      <c r="J100" s="142">
        <v>4325.58</v>
      </c>
      <c r="K100" s="142">
        <v>-225317.72</v>
      </c>
      <c r="L100" s="143"/>
    </row>
    <row r="101" spans="1:12" x14ac:dyDescent="0.2">
      <c r="A101" s="64" t="s">
        <v>549</v>
      </c>
      <c r="B101" s="140" t="s">
        <v>372</v>
      </c>
      <c r="C101" s="141"/>
      <c r="D101" s="141"/>
      <c r="E101" s="141"/>
      <c r="F101" s="141"/>
      <c r="G101" s="65" t="s">
        <v>550</v>
      </c>
      <c r="H101" s="142">
        <v>-1499558.37</v>
      </c>
      <c r="I101" s="142">
        <v>0</v>
      </c>
      <c r="J101" s="142">
        <v>113830.01</v>
      </c>
      <c r="K101" s="142">
        <v>-1613388.38</v>
      </c>
      <c r="L101" s="143"/>
    </row>
    <row r="102" spans="1:12" x14ac:dyDescent="0.2">
      <c r="A102" s="64" t="s">
        <v>551</v>
      </c>
      <c r="B102" s="140" t="s">
        <v>372</v>
      </c>
      <c r="C102" s="141"/>
      <c r="D102" s="141"/>
      <c r="E102" s="141"/>
      <c r="F102" s="141"/>
      <c r="G102" s="65" t="s">
        <v>552</v>
      </c>
      <c r="H102" s="142">
        <v>-3832172.58</v>
      </c>
      <c r="I102" s="142">
        <v>0</v>
      </c>
      <c r="J102" s="142">
        <v>0</v>
      </c>
      <c r="K102" s="142">
        <v>-3832172.58</v>
      </c>
      <c r="L102" s="143"/>
    </row>
    <row r="103" spans="1:12" x14ac:dyDescent="0.2">
      <c r="A103" s="64" t="s">
        <v>553</v>
      </c>
      <c r="B103" s="140" t="s">
        <v>372</v>
      </c>
      <c r="C103" s="141"/>
      <c r="D103" s="141"/>
      <c r="E103" s="141"/>
      <c r="F103" s="141"/>
      <c r="G103" s="65" t="s">
        <v>554</v>
      </c>
      <c r="H103" s="142">
        <v>-174389.91</v>
      </c>
      <c r="I103" s="142">
        <v>0</v>
      </c>
      <c r="J103" s="142">
        <v>0</v>
      </c>
      <c r="K103" s="142">
        <v>-174389.91</v>
      </c>
      <c r="L103" s="143"/>
    </row>
    <row r="104" spans="1:12" x14ac:dyDescent="0.2">
      <c r="A104" s="64" t="s">
        <v>555</v>
      </c>
      <c r="B104" s="140" t="s">
        <v>372</v>
      </c>
      <c r="C104" s="141"/>
      <c r="D104" s="141"/>
      <c r="E104" s="141"/>
      <c r="F104" s="141"/>
      <c r="G104" s="65" t="s">
        <v>556</v>
      </c>
      <c r="H104" s="142">
        <v>-65800.33</v>
      </c>
      <c r="I104" s="142">
        <v>0</v>
      </c>
      <c r="J104" s="142">
        <v>2885.98</v>
      </c>
      <c r="K104" s="142">
        <v>-68686.31</v>
      </c>
      <c r="L104" s="143"/>
    </row>
    <row r="105" spans="1:12" x14ac:dyDescent="0.2">
      <c r="A105" s="64" t="s">
        <v>557</v>
      </c>
      <c r="B105" s="140" t="s">
        <v>372</v>
      </c>
      <c r="C105" s="141"/>
      <c r="D105" s="141"/>
      <c r="E105" s="141"/>
      <c r="F105" s="141"/>
      <c r="G105" s="65" t="s">
        <v>558</v>
      </c>
      <c r="H105" s="142">
        <v>-21926.75</v>
      </c>
      <c r="I105" s="142">
        <v>0</v>
      </c>
      <c r="J105" s="142">
        <v>1079.6099999999999</v>
      </c>
      <c r="K105" s="142">
        <v>-23006.36</v>
      </c>
      <c r="L105" s="143"/>
    </row>
    <row r="106" spans="1:12" x14ac:dyDescent="0.2">
      <c r="A106" s="67" t="s">
        <v>372</v>
      </c>
      <c r="B106" s="140" t="s">
        <v>372</v>
      </c>
      <c r="C106" s="141"/>
      <c r="D106" s="141"/>
      <c r="E106" s="141"/>
      <c r="F106" s="141"/>
      <c r="G106" s="68" t="s">
        <v>372</v>
      </c>
      <c r="H106" s="144"/>
      <c r="I106" s="144"/>
      <c r="J106" s="144"/>
      <c r="K106" s="144"/>
      <c r="L106" s="145"/>
    </row>
    <row r="107" spans="1:12" x14ac:dyDescent="0.2">
      <c r="A107" s="57" t="s">
        <v>559</v>
      </c>
      <c r="B107" s="140" t="s">
        <v>372</v>
      </c>
      <c r="C107" s="141"/>
      <c r="D107" s="141"/>
      <c r="E107" s="58" t="s">
        <v>560</v>
      </c>
      <c r="F107" s="59"/>
      <c r="G107" s="59"/>
      <c r="H107" s="131">
        <v>5790.22</v>
      </c>
      <c r="I107" s="131">
        <v>0</v>
      </c>
      <c r="J107" s="131">
        <v>342.13</v>
      </c>
      <c r="K107" s="131">
        <v>5448.09</v>
      </c>
      <c r="L107" s="138"/>
    </row>
    <row r="108" spans="1:12" x14ac:dyDescent="0.2">
      <c r="A108" s="57" t="s">
        <v>561</v>
      </c>
      <c r="B108" s="140" t="s">
        <v>372</v>
      </c>
      <c r="C108" s="141"/>
      <c r="D108" s="141"/>
      <c r="E108" s="141"/>
      <c r="F108" s="58" t="s">
        <v>560</v>
      </c>
      <c r="G108" s="59"/>
      <c r="H108" s="131">
        <v>539838.66</v>
      </c>
      <c r="I108" s="131">
        <v>0</v>
      </c>
      <c r="J108" s="131">
        <v>0</v>
      </c>
      <c r="K108" s="131">
        <v>539838.66</v>
      </c>
      <c r="L108" s="138"/>
    </row>
    <row r="109" spans="1:12" x14ac:dyDescent="0.2">
      <c r="A109" s="64" t="s">
        <v>562</v>
      </c>
      <c r="B109" s="140" t="s">
        <v>372</v>
      </c>
      <c r="C109" s="141"/>
      <c r="D109" s="141"/>
      <c r="E109" s="141"/>
      <c r="F109" s="141"/>
      <c r="G109" s="65" t="s">
        <v>563</v>
      </c>
      <c r="H109" s="142">
        <v>416520.66</v>
      </c>
      <c r="I109" s="142">
        <v>0</v>
      </c>
      <c r="J109" s="142">
        <v>0</v>
      </c>
      <c r="K109" s="142">
        <v>416520.66</v>
      </c>
      <c r="L109" s="143"/>
    </row>
    <row r="110" spans="1:12" x14ac:dyDescent="0.2">
      <c r="A110" s="64" t="s">
        <v>564</v>
      </c>
      <c r="B110" s="140" t="s">
        <v>372</v>
      </c>
      <c r="C110" s="141"/>
      <c r="D110" s="141"/>
      <c r="E110" s="141"/>
      <c r="F110" s="141"/>
      <c r="G110" s="65" t="s">
        <v>565</v>
      </c>
      <c r="H110" s="142">
        <v>113798</v>
      </c>
      <c r="I110" s="142">
        <v>0</v>
      </c>
      <c r="J110" s="142">
        <v>0</v>
      </c>
      <c r="K110" s="142">
        <v>113798</v>
      </c>
      <c r="L110" s="143"/>
    </row>
    <row r="111" spans="1:12" x14ac:dyDescent="0.2">
      <c r="A111" s="64" t="s">
        <v>566</v>
      </c>
      <c r="B111" s="140" t="s">
        <v>372</v>
      </c>
      <c r="C111" s="141"/>
      <c r="D111" s="141"/>
      <c r="E111" s="141"/>
      <c r="F111" s="141"/>
      <c r="G111" s="65" t="s">
        <v>567</v>
      </c>
      <c r="H111" s="142">
        <v>9520</v>
      </c>
      <c r="I111" s="142">
        <v>0</v>
      </c>
      <c r="J111" s="142">
        <v>0</v>
      </c>
      <c r="K111" s="142">
        <v>9520</v>
      </c>
      <c r="L111" s="143"/>
    </row>
    <row r="112" spans="1:12" x14ac:dyDescent="0.2">
      <c r="A112" s="67" t="s">
        <v>372</v>
      </c>
      <c r="B112" s="140" t="s">
        <v>372</v>
      </c>
      <c r="C112" s="141"/>
      <c r="D112" s="141"/>
      <c r="E112" s="141"/>
      <c r="F112" s="141"/>
      <c r="G112" s="68" t="s">
        <v>372</v>
      </c>
      <c r="H112" s="144"/>
      <c r="I112" s="144"/>
      <c r="J112" s="144"/>
      <c r="K112" s="144"/>
      <c r="L112" s="145"/>
    </row>
    <row r="113" spans="1:12" x14ac:dyDescent="0.2">
      <c r="A113" s="57" t="s">
        <v>568</v>
      </c>
      <c r="B113" s="140" t="s">
        <v>372</v>
      </c>
      <c r="C113" s="141"/>
      <c r="D113" s="141"/>
      <c r="E113" s="141"/>
      <c r="F113" s="58" t="s">
        <v>569</v>
      </c>
      <c r="G113" s="59"/>
      <c r="H113" s="131">
        <v>-534048.43999999994</v>
      </c>
      <c r="I113" s="131">
        <v>0</v>
      </c>
      <c r="J113" s="131">
        <v>342.13</v>
      </c>
      <c r="K113" s="131">
        <v>-534390.56999999995</v>
      </c>
      <c r="L113" s="138"/>
    </row>
    <row r="114" spans="1:12" x14ac:dyDescent="0.2">
      <c r="A114" s="64" t="s">
        <v>570</v>
      </c>
      <c r="B114" s="140" t="s">
        <v>372</v>
      </c>
      <c r="C114" s="141"/>
      <c r="D114" s="141"/>
      <c r="E114" s="141"/>
      <c r="F114" s="141"/>
      <c r="G114" s="65" t="s">
        <v>571</v>
      </c>
      <c r="H114" s="142">
        <v>-410730.44</v>
      </c>
      <c r="I114" s="142">
        <v>0</v>
      </c>
      <c r="J114" s="142">
        <v>342.13</v>
      </c>
      <c r="K114" s="142">
        <v>-411072.57</v>
      </c>
      <c r="L114" s="143"/>
    </row>
    <row r="115" spans="1:12" x14ac:dyDescent="0.2">
      <c r="A115" s="64" t="s">
        <v>572</v>
      </c>
      <c r="B115" s="140" t="s">
        <v>372</v>
      </c>
      <c r="C115" s="141"/>
      <c r="D115" s="141"/>
      <c r="E115" s="141"/>
      <c r="F115" s="141"/>
      <c r="G115" s="65" t="s">
        <v>573</v>
      </c>
      <c r="H115" s="142">
        <v>-9520</v>
      </c>
      <c r="I115" s="142">
        <v>0</v>
      </c>
      <c r="J115" s="142">
        <v>0</v>
      </c>
      <c r="K115" s="142">
        <v>-9520</v>
      </c>
      <c r="L115" s="143"/>
    </row>
    <row r="116" spans="1:12" x14ac:dyDescent="0.2">
      <c r="A116" s="64" t="s">
        <v>574</v>
      </c>
      <c r="B116" s="140" t="s">
        <v>372</v>
      </c>
      <c r="C116" s="141"/>
      <c r="D116" s="141"/>
      <c r="E116" s="141"/>
      <c r="F116" s="141"/>
      <c r="G116" s="65" t="s">
        <v>575</v>
      </c>
      <c r="H116" s="142">
        <v>-113798</v>
      </c>
      <c r="I116" s="142">
        <v>0</v>
      </c>
      <c r="J116" s="142">
        <v>0</v>
      </c>
      <c r="K116" s="142">
        <v>-113798</v>
      </c>
      <c r="L116" s="143"/>
    </row>
    <row r="117" spans="1:12" x14ac:dyDescent="0.2">
      <c r="A117" s="67" t="s">
        <v>372</v>
      </c>
      <c r="B117" s="140" t="s">
        <v>372</v>
      </c>
      <c r="C117" s="141"/>
      <c r="D117" s="141"/>
      <c r="E117" s="141"/>
      <c r="F117" s="141"/>
      <c r="G117" s="68" t="s">
        <v>372</v>
      </c>
      <c r="H117" s="144"/>
      <c r="I117" s="144"/>
      <c r="J117" s="144"/>
      <c r="K117" s="144"/>
      <c r="L117" s="145"/>
    </row>
    <row r="118" spans="1:12" x14ac:dyDescent="0.2">
      <c r="A118" s="57" t="s">
        <v>576</v>
      </c>
      <c r="B118" s="140" t="s">
        <v>372</v>
      </c>
      <c r="C118" s="141"/>
      <c r="D118" s="141"/>
      <c r="E118" s="58" t="s">
        <v>577</v>
      </c>
      <c r="F118" s="59"/>
      <c r="G118" s="59"/>
      <c r="H118" s="131">
        <v>93860</v>
      </c>
      <c r="I118" s="131">
        <v>0</v>
      </c>
      <c r="J118" s="131">
        <v>0</v>
      </c>
      <c r="K118" s="131">
        <v>93860</v>
      </c>
      <c r="L118" s="138"/>
    </row>
    <row r="119" spans="1:12" x14ac:dyDescent="0.2">
      <c r="A119" s="57" t="s">
        <v>578</v>
      </c>
      <c r="B119" s="140" t="s">
        <v>372</v>
      </c>
      <c r="C119" s="141"/>
      <c r="D119" s="141"/>
      <c r="E119" s="141"/>
      <c r="F119" s="58" t="s">
        <v>577</v>
      </c>
      <c r="G119" s="59"/>
      <c r="H119" s="131">
        <v>93860</v>
      </c>
      <c r="I119" s="131">
        <v>0</v>
      </c>
      <c r="J119" s="131">
        <v>0</v>
      </c>
      <c r="K119" s="131">
        <v>93860</v>
      </c>
      <c r="L119" s="138"/>
    </row>
    <row r="120" spans="1:12" x14ac:dyDescent="0.2">
      <c r="A120" s="64" t="s">
        <v>579</v>
      </c>
      <c r="B120" s="140" t="s">
        <v>372</v>
      </c>
      <c r="C120" s="141"/>
      <c r="D120" s="141"/>
      <c r="E120" s="141"/>
      <c r="F120" s="141"/>
      <c r="G120" s="65" t="s">
        <v>580</v>
      </c>
      <c r="H120" s="142">
        <v>93860</v>
      </c>
      <c r="I120" s="142">
        <v>0</v>
      </c>
      <c r="J120" s="142">
        <v>0</v>
      </c>
      <c r="K120" s="142">
        <v>93860</v>
      </c>
      <c r="L120" s="143"/>
    </row>
    <row r="121" spans="1:12" x14ac:dyDescent="0.2">
      <c r="A121" s="67" t="s">
        <v>372</v>
      </c>
      <c r="B121" s="140" t="s">
        <v>372</v>
      </c>
      <c r="C121" s="141"/>
      <c r="D121" s="141"/>
      <c r="E121" s="141"/>
      <c r="F121" s="141"/>
      <c r="G121" s="68" t="s">
        <v>372</v>
      </c>
      <c r="H121" s="144"/>
      <c r="I121" s="144"/>
      <c r="J121" s="144"/>
      <c r="K121" s="144"/>
      <c r="L121" s="145"/>
    </row>
    <row r="122" spans="1:12" x14ac:dyDescent="0.2">
      <c r="A122" s="57" t="s">
        <v>581</v>
      </c>
      <c r="B122" s="140" t="s">
        <v>372</v>
      </c>
      <c r="C122" s="141"/>
      <c r="D122" s="58" t="s">
        <v>582</v>
      </c>
      <c r="E122" s="59"/>
      <c r="F122" s="59"/>
      <c r="G122" s="59"/>
      <c r="H122" s="131">
        <v>9654554.6899999995</v>
      </c>
      <c r="I122" s="131">
        <v>0</v>
      </c>
      <c r="J122" s="131">
        <v>0</v>
      </c>
      <c r="K122" s="131">
        <v>9654554.6899999995</v>
      </c>
      <c r="L122" s="138"/>
    </row>
    <row r="123" spans="1:12" x14ac:dyDescent="0.2">
      <c r="A123" s="57" t="s">
        <v>583</v>
      </c>
      <c r="B123" s="140" t="s">
        <v>372</v>
      </c>
      <c r="C123" s="141"/>
      <c r="D123" s="141"/>
      <c r="E123" s="58" t="s">
        <v>582</v>
      </c>
      <c r="F123" s="59"/>
      <c r="G123" s="59"/>
      <c r="H123" s="131">
        <v>9654554.6899999995</v>
      </c>
      <c r="I123" s="131">
        <v>0</v>
      </c>
      <c r="J123" s="131">
        <v>0</v>
      </c>
      <c r="K123" s="131">
        <v>9654554.6899999995</v>
      </c>
      <c r="L123" s="138"/>
    </row>
    <row r="124" spans="1:12" x14ac:dyDescent="0.2">
      <c r="A124" s="57" t="s">
        <v>584</v>
      </c>
      <c r="B124" s="140" t="s">
        <v>372</v>
      </c>
      <c r="C124" s="141"/>
      <c r="D124" s="141"/>
      <c r="E124" s="141"/>
      <c r="F124" s="58" t="s">
        <v>585</v>
      </c>
      <c r="G124" s="59"/>
      <c r="H124" s="131">
        <v>9654554.6899999995</v>
      </c>
      <c r="I124" s="131">
        <v>0</v>
      </c>
      <c r="J124" s="131">
        <v>0</v>
      </c>
      <c r="K124" s="131">
        <v>9654554.6899999995</v>
      </c>
      <c r="L124" s="138"/>
    </row>
    <row r="125" spans="1:12" x14ac:dyDescent="0.2">
      <c r="A125" s="64" t="s">
        <v>586</v>
      </c>
      <c r="B125" s="140" t="s">
        <v>372</v>
      </c>
      <c r="C125" s="141"/>
      <c r="D125" s="141"/>
      <c r="E125" s="141"/>
      <c r="F125" s="141"/>
      <c r="G125" s="65" t="s">
        <v>463</v>
      </c>
      <c r="H125" s="142">
        <v>29585</v>
      </c>
      <c r="I125" s="142">
        <v>0</v>
      </c>
      <c r="J125" s="142">
        <v>0</v>
      </c>
      <c r="K125" s="142">
        <v>29585</v>
      </c>
      <c r="L125" s="143"/>
    </row>
    <row r="126" spans="1:12" x14ac:dyDescent="0.2">
      <c r="A126" s="64" t="s">
        <v>587</v>
      </c>
      <c r="B126" s="140" t="s">
        <v>372</v>
      </c>
      <c r="C126" s="141"/>
      <c r="D126" s="141"/>
      <c r="E126" s="141"/>
      <c r="F126" s="141"/>
      <c r="G126" s="65" t="s">
        <v>588</v>
      </c>
      <c r="H126" s="142">
        <v>1267564.69</v>
      </c>
      <c r="I126" s="142">
        <v>0</v>
      </c>
      <c r="J126" s="142">
        <v>0</v>
      </c>
      <c r="K126" s="142">
        <v>1267564.69</v>
      </c>
      <c r="L126" s="143"/>
    </row>
    <row r="127" spans="1:12" x14ac:dyDescent="0.2">
      <c r="A127" s="64" t="s">
        <v>589</v>
      </c>
      <c r="B127" s="140" t="s">
        <v>372</v>
      </c>
      <c r="C127" s="141"/>
      <c r="D127" s="141"/>
      <c r="E127" s="141"/>
      <c r="F127" s="141"/>
      <c r="G127" s="65" t="s">
        <v>590</v>
      </c>
      <c r="H127" s="142">
        <v>35000</v>
      </c>
      <c r="I127" s="142">
        <v>0</v>
      </c>
      <c r="J127" s="142">
        <v>0</v>
      </c>
      <c r="K127" s="142">
        <v>35000</v>
      </c>
      <c r="L127" s="143"/>
    </row>
    <row r="128" spans="1:12" x14ac:dyDescent="0.2">
      <c r="A128" s="64" t="s">
        <v>591</v>
      </c>
      <c r="B128" s="140" t="s">
        <v>372</v>
      </c>
      <c r="C128" s="141"/>
      <c r="D128" s="141"/>
      <c r="E128" s="141"/>
      <c r="F128" s="141"/>
      <c r="G128" s="65" t="s">
        <v>592</v>
      </c>
      <c r="H128" s="142">
        <v>150000</v>
      </c>
      <c r="I128" s="142">
        <v>0</v>
      </c>
      <c r="J128" s="142">
        <v>0</v>
      </c>
      <c r="K128" s="142">
        <v>150000</v>
      </c>
      <c r="L128" s="143"/>
    </row>
    <row r="129" spans="1:12" x14ac:dyDescent="0.2">
      <c r="A129" s="64" t="s">
        <v>593</v>
      </c>
      <c r="B129" s="140" t="s">
        <v>372</v>
      </c>
      <c r="C129" s="141"/>
      <c r="D129" s="141"/>
      <c r="E129" s="141"/>
      <c r="F129" s="141"/>
      <c r="G129" s="65" t="s">
        <v>594</v>
      </c>
      <c r="H129" s="142">
        <v>8172405</v>
      </c>
      <c r="I129" s="142">
        <v>0</v>
      </c>
      <c r="J129" s="142">
        <v>0</v>
      </c>
      <c r="K129" s="142">
        <v>8172405</v>
      </c>
      <c r="L129" s="143"/>
    </row>
    <row r="130" spans="1:12" x14ac:dyDescent="0.2">
      <c r="A130" s="67" t="s">
        <v>372</v>
      </c>
      <c r="B130" s="140" t="s">
        <v>372</v>
      </c>
      <c r="C130" s="141"/>
      <c r="D130" s="141"/>
      <c r="E130" s="141"/>
      <c r="F130" s="141"/>
      <c r="G130" s="68" t="s">
        <v>372</v>
      </c>
      <c r="H130" s="144"/>
      <c r="I130" s="144"/>
      <c r="J130" s="144"/>
      <c r="K130" s="144"/>
      <c r="L130" s="145"/>
    </row>
    <row r="131" spans="1:12" x14ac:dyDescent="0.2">
      <c r="A131" s="57" t="s">
        <v>595</v>
      </c>
      <c r="B131" s="58" t="s">
        <v>596</v>
      </c>
      <c r="C131" s="59"/>
      <c r="D131" s="59"/>
      <c r="E131" s="59"/>
      <c r="F131" s="59"/>
      <c r="G131" s="59"/>
      <c r="H131" s="131">
        <v>25610046.02</v>
      </c>
      <c r="I131" s="131">
        <v>2324082.62</v>
      </c>
      <c r="J131" s="131">
        <v>2142132.2000000002</v>
      </c>
      <c r="K131" s="131">
        <v>25428095.600000001</v>
      </c>
      <c r="L131" s="138"/>
    </row>
    <row r="132" spans="1:12" x14ac:dyDescent="0.2">
      <c r="A132" s="57" t="s">
        <v>597</v>
      </c>
      <c r="B132" s="139" t="s">
        <v>372</v>
      </c>
      <c r="C132" s="58" t="s">
        <v>598</v>
      </c>
      <c r="D132" s="59"/>
      <c r="E132" s="59"/>
      <c r="F132" s="59"/>
      <c r="G132" s="59"/>
      <c r="H132" s="131">
        <v>12567054.9</v>
      </c>
      <c r="I132" s="131">
        <v>2162867.54</v>
      </c>
      <c r="J132" s="131">
        <v>2141828.44</v>
      </c>
      <c r="K132" s="131">
        <v>12546015.800000001</v>
      </c>
      <c r="L132" s="138"/>
    </row>
    <row r="133" spans="1:12" x14ac:dyDescent="0.2">
      <c r="A133" s="57" t="s">
        <v>599</v>
      </c>
      <c r="B133" s="140" t="s">
        <v>372</v>
      </c>
      <c r="C133" s="141"/>
      <c r="D133" s="58" t="s">
        <v>600</v>
      </c>
      <c r="E133" s="59"/>
      <c r="F133" s="59"/>
      <c r="G133" s="59"/>
      <c r="H133" s="131">
        <v>1087608.3999999999</v>
      </c>
      <c r="I133" s="131">
        <v>1393082.35</v>
      </c>
      <c r="J133" s="131">
        <v>1344760.59</v>
      </c>
      <c r="K133" s="131">
        <v>1039286.64</v>
      </c>
      <c r="L133" s="138"/>
    </row>
    <row r="134" spans="1:12" x14ac:dyDescent="0.2">
      <c r="A134" s="57" t="s">
        <v>601</v>
      </c>
      <c r="B134" s="140" t="s">
        <v>372</v>
      </c>
      <c r="C134" s="141"/>
      <c r="D134" s="141"/>
      <c r="E134" s="58" t="s">
        <v>602</v>
      </c>
      <c r="F134" s="59"/>
      <c r="G134" s="59"/>
      <c r="H134" s="131">
        <v>644358.34</v>
      </c>
      <c r="I134" s="131">
        <v>988557.74</v>
      </c>
      <c r="J134" s="131">
        <v>1014185.17</v>
      </c>
      <c r="K134" s="131">
        <v>669985.77</v>
      </c>
      <c r="L134" s="138"/>
    </row>
    <row r="135" spans="1:12" x14ac:dyDescent="0.2">
      <c r="A135" s="57" t="s">
        <v>603</v>
      </c>
      <c r="B135" s="140" t="s">
        <v>372</v>
      </c>
      <c r="C135" s="141"/>
      <c r="D135" s="141"/>
      <c r="E135" s="141"/>
      <c r="F135" s="58" t="s">
        <v>602</v>
      </c>
      <c r="G135" s="59"/>
      <c r="H135" s="131">
        <v>644358.34</v>
      </c>
      <c r="I135" s="131">
        <v>988557.74</v>
      </c>
      <c r="J135" s="131">
        <v>1014185.17</v>
      </c>
      <c r="K135" s="131">
        <v>669985.77</v>
      </c>
      <c r="L135" s="138"/>
    </row>
    <row r="136" spans="1:12" x14ac:dyDescent="0.2">
      <c r="A136" s="64" t="s">
        <v>604</v>
      </c>
      <c r="B136" s="140" t="s">
        <v>372</v>
      </c>
      <c r="C136" s="141"/>
      <c r="D136" s="141"/>
      <c r="E136" s="141"/>
      <c r="F136" s="141"/>
      <c r="G136" s="65" t="s">
        <v>605</v>
      </c>
      <c r="H136" s="142">
        <v>0</v>
      </c>
      <c r="I136" s="142">
        <v>270067.40999999997</v>
      </c>
      <c r="J136" s="142">
        <v>270067.40999999997</v>
      </c>
      <c r="K136" s="142">
        <v>0</v>
      </c>
      <c r="L136" s="143"/>
    </row>
    <row r="137" spans="1:12" x14ac:dyDescent="0.2">
      <c r="A137" s="64" t="s">
        <v>606</v>
      </c>
      <c r="B137" s="140" t="s">
        <v>372</v>
      </c>
      <c r="C137" s="141"/>
      <c r="D137" s="141"/>
      <c r="E137" s="141"/>
      <c r="F137" s="141"/>
      <c r="G137" s="65" t="s">
        <v>607</v>
      </c>
      <c r="H137" s="142">
        <v>467525.3</v>
      </c>
      <c r="I137" s="142">
        <v>467525.3</v>
      </c>
      <c r="J137" s="142">
        <v>466293.94</v>
      </c>
      <c r="K137" s="142">
        <v>466293.94</v>
      </c>
      <c r="L137" s="143"/>
    </row>
    <row r="138" spans="1:12" x14ac:dyDescent="0.2">
      <c r="A138" s="64" t="s">
        <v>608</v>
      </c>
      <c r="B138" s="140" t="s">
        <v>372</v>
      </c>
      <c r="C138" s="141"/>
      <c r="D138" s="141"/>
      <c r="E138" s="141"/>
      <c r="F138" s="141"/>
      <c r="G138" s="65" t="s">
        <v>609</v>
      </c>
      <c r="H138" s="142">
        <v>142166.99</v>
      </c>
      <c r="I138" s="142">
        <v>142166.99</v>
      </c>
      <c r="J138" s="142">
        <v>171174.94</v>
      </c>
      <c r="K138" s="142">
        <v>171174.94</v>
      </c>
      <c r="L138" s="143"/>
    </row>
    <row r="139" spans="1:12" x14ac:dyDescent="0.2">
      <c r="A139" s="64" t="s">
        <v>610</v>
      </c>
      <c r="B139" s="140" t="s">
        <v>372</v>
      </c>
      <c r="C139" s="141"/>
      <c r="D139" s="141"/>
      <c r="E139" s="141"/>
      <c r="F139" s="141"/>
      <c r="G139" s="65" t="s">
        <v>611</v>
      </c>
      <c r="H139" s="142">
        <v>0</v>
      </c>
      <c r="I139" s="142">
        <v>3578.98</v>
      </c>
      <c r="J139" s="142">
        <v>3578.98</v>
      </c>
      <c r="K139" s="142">
        <v>0</v>
      </c>
      <c r="L139" s="143"/>
    </row>
    <row r="140" spans="1:12" x14ac:dyDescent="0.2">
      <c r="A140" s="64" t="s">
        <v>612</v>
      </c>
      <c r="B140" s="140" t="s">
        <v>372</v>
      </c>
      <c r="C140" s="141"/>
      <c r="D140" s="141"/>
      <c r="E140" s="141"/>
      <c r="F140" s="141"/>
      <c r="G140" s="65" t="s">
        <v>613</v>
      </c>
      <c r="H140" s="142">
        <v>34666.050000000003</v>
      </c>
      <c r="I140" s="142">
        <v>105219.06</v>
      </c>
      <c r="J140" s="142">
        <v>103069.9</v>
      </c>
      <c r="K140" s="142">
        <v>32516.89</v>
      </c>
      <c r="L140" s="143"/>
    </row>
    <row r="141" spans="1:12" x14ac:dyDescent="0.2">
      <c r="A141" s="67" t="s">
        <v>372</v>
      </c>
      <c r="B141" s="140" t="s">
        <v>372</v>
      </c>
      <c r="C141" s="141"/>
      <c r="D141" s="141"/>
      <c r="E141" s="141"/>
      <c r="F141" s="141"/>
      <c r="G141" s="68" t="s">
        <v>372</v>
      </c>
      <c r="H141" s="144"/>
      <c r="I141" s="144"/>
      <c r="J141" s="144"/>
      <c r="K141" s="144"/>
      <c r="L141" s="145"/>
    </row>
    <row r="142" spans="1:12" x14ac:dyDescent="0.2">
      <c r="A142" s="57" t="s">
        <v>614</v>
      </c>
      <c r="B142" s="140" t="s">
        <v>372</v>
      </c>
      <c r="C142" s="141"/>
      <c r="D142" s="141"/>
      <c r="E142" s="58" t="s">
        <v>615</v>
      </c>
      <c r="F142" s="59"/>
      <c r="G142" s="59"/>
      <c r="H142" s="131">
        <v>110610.5</v>
      </c>
      <c r="I142" s="131">
        <v>110815.57</v>
      </c>
      <c r="J142" s="131">
        <v>101782.24</v>
      </c>
      <c r="K142" s="131">
        <v>101577.17</v>
      </c>
      <c r="L142" s="138"/>
    </row>
    <row r="143" spans="1:12" x14ac:dyDescent="0.2">
      <c r="A143" s="57" t="s">
        <v>616</v>
      </c>
      <c r="B143" s="140" t="s">
        <v>372</v>
      </c>
      <c r="C143" s="141"/>
      <c r="D143" s="141"/>
      <c r="E143" s="141"/>
      <c r="F143" s="58" t="s">
        <v>615</v>
      </c>
      <c r="G143" s="59"/>
      <c r="H143" s="131">
        <v>110610.5</v>
      </c>
      <c r="I143" s="131">
        <v>110815.57</v>
      </c>
      <c r="J143" s="131">
        <v>101782.24</v>
      </c>
      <c r="K143" s="131">
        <v>101577.17</v>
      </c>
      <c r="L143" s="138"/>
    </row>
    <row r="144" spans="1:12" x14ac:dyDescent="0.2">
      <c r="A144" s="64" t="s">
        <v>617</v>
      </c>
      <c r="B144" s="140" t="s">
        <v>372</v>
      </c>
      <c r="C144" s="141"/>
      <c r="D144" s="141"/>
      <c r="E144" s="141"/>
      <c r="F144" s="141"/>
      <c r="G144" s="65" t="s">
        <v>618</v>
      </c>
      <c r="H144" s="142">
        <v>88535.6</v>
      </c>
      <c r="I144" s="142">
        <v>88740.67</v>
      </c>
      <c r="J144" s="142">
        <v>80295.62</v>
      </c>
      <c r="K144" s="142">
        <v>80090.55</v>
      </c>
      <c r="L144" s="143"/>
    </row>
    <row r="145" spans="1:12" x14ac:dyDescent="0.2">
      <c r="A145" s="64" t="s">
        <v>619</v>
      </c>
      <c r="B145" s="140" t="s">
        <v>372</v>
      </c>
      <c r="C145" s="141"/>
      <c r="D145" s="141"/>
      <c r="E145" s="141"/>
      <c r="F145" s="141"/>
      <c r="G145" s="65" t="s">
        <v>620</v>
      </c>
      <c r="H145" s="142">
        <v>19643.25</v>
      </c>
      <c r="I145" s="142">
        <v>19643.25</v>
      </c>
      <c r="J145" s="142">
        <v>17858.03</v>
      </c>
      <c r="K145" s="142">
        <v>17858.03</v>
      </c>
      <c r="L145" s="143"/>
    </row>
    <row r="146" spans="1:12" x14ac:dyDescent="0.2">
      <c r="A146" s="64" t="s">
        <v>621</v>
      </c>
      <c r="B146" s="140" t="s">
        <v>372</v>
      </c>
      <c r="C146" s="141"/>
      <c r="D146" s="141"/>
      <c r="E146" s="141"/>
      <c r="F146" s="141"/>
      <c r="G146" s="65" t="s">
        <v>622</v>
      </c>
      <c r="H146" s="142">
        <v>2431.65</v>
      </c>
      <c r="I146" s="142">
        <v>2431.65</v>
      </c>
      <c r="J146" s="142">
        <v>2202.59</v>
      </c>
      <c r="K146" s="142">
        <v>2202.59</v>
      </c>
      <c r="L146" s="143"/>
    </row>
    <row r="147" spans="1:12" x14ac:dyDescent="0.2">
      <c r="A147" s="64" t="s">
        <v>623</v>
      </c>
      <c r="B147" s="140" t="s">
        <v>372</v>
      </c>
      <c r="C147" s="141"/>
      <c r="D147" s="141"/>
      <c r="E147" s="141"/>
      <c r="F147" s="141"/>
      <c r="G147" s="65" t="s">
        <v>624</v>
      </c>
      <c r="H147" s="142">
        <v>0</v>
      </c>
      <c r="I147" s="142">
        <v>0</v>
      </c>
      <c r="J147" s="142">
        <v>1426</v>
      </c>
      <c r="K147" s="142">
        <v>1426</v>
      </c>
      <c r="L147" s="143"/>
    </row>
    <row r="148" spans="1:12" x14ac:dyDescent="0.2">
      <c r="A148" s="67" t="s">
        <v>372</v>
      </c>
      <c r="B148" s="140" t="s">
        <v>372</v>
      </c>
      <c r="C148" s="141"/>
      <c r="D148" s="141"/>
      <c r="E148" s="141"/>
      <c r="F148" s="141"/>
      <c r="G148" s="68" t="s">
        <v>372</v>
      </c>
      <c r="H148" s="144"/>
      <c r="I148" s="144"/>
      <c r="J148" s="144"/>
      <c r="K148" s="144"/>
      <c r="L148" s="145"/>
    </row>
    <row r="149" spans="1:12" x14ac:dyDescent="0.2">
      <c r="A149" s="57" t="s">
        <v>625</v>
      </c>
      <c r="B149" s="140" t="s">
        <v>372</v>
      </c>
      <c r="C149" s="141"/>
      <c r="D149" s="141"/>
      <c r="E149" s="58" t="s">
        <v>626</v>
      </c>
      <c r="F149" s="59"/>
      <c r="G149" s="59"/>
      <c r="H149" s="131">
        <v>209746.57</v>
      </c>
      <c r="I149" s="131">
        <v>55115.86</v>
      </c>
      <c r="J149" s="131">
        <v>31142.25</v>
      </c>
      <c r="K149" s="131">
        <v>185772.96</v>
      </c>
      <c r="L149" s="138"/>
    </row>
    <row r="150" spans="1:12" x14ac:dyDescent="0.2">
      <c r="A150" s="57" t="s">
        <v>627</v>
      </c>
      <c r="B150" s="140" t="s">
        <v>372</v>
      </c>
      <c r="C150" s="141"/>
      <c r="D150" s="141"/>
      <c r="E150" s="141"/>
      <c r="F150" s="58" t="s">
        <v>626</v>
      </c>
      <c r="G150" s="59"/>
      <c r="H150" s="131">
        <v>49155.14</v>
      </c>
      <c r="I150" s="131">
        <v>55115.86</v>
      </c>
      <c r="J150" s="131">
        <v>31142.25</v>
      </c>
      <c r="K150" s="131">
        <v>25181.53</v>
      </c>
      <c r="L150" s="138"/>
    </row>
    <row r="151" spans="1:12" x14ac:dyDescent="0.2">
      <c r="A151" s="64" t="s">
        <v>628</v>
      </c>
      <c r="B151" s="140" t="s">
        <v>372</v>
      </c>
      <c r="C151" s="141"/>
      <c r="D151" s="141"/>
      <c r="E151" s="141"/>
      <c r="F151" s="141"/>
      <c r="G151" s="65" t="s">
        <v>629</v>
      </c>
      <c r="H151" s="142">
        <v>14812.49</v>
      </c>
      <c r="I151" s="142">
        <v>14812.49</v>
      </c>
      <c r="J151" s="142">
        <v>10150.209999999999</v>
      </c>
      <c r="K151" s="142">
        <v>10150.209999999999</v>
      </c>
      <c r="L151" s="143"/>
    </row>
    <row r="152" spans="1:12" x14ac:dyDescent="0.2">
      <c r="A152" s="64" t="s">
        <v>630</v>
      </c>
      <c r="B152" s="140" t="s">
        <v>372</v>
      </c>
      <c r="C152" s="141"/>
      <c r="D152" s="141"/>
      <c r="E152" s="141"/>
      <c r="F152" s="141"/>
      <c r="G152" s="65" t="s">
        <v>631</v>
      </c>
      <c r="H152" s="142">
        <v>0</v>
      </c>
      <c r="I152" s="142">
        <v>0</v>
      </c>
      <c r="J152" s="142">
        <v>285.02</v>
      </c>
      <c r="K152" s="142">
        <v>285.02</v>
      </c>
      <c r="L152" s="143"/>
    </row>
    <row r="153" spans="1:12" x14ac:dyDescent="0.2">
      <c r="A153" s="64" t="s">
        <v>632</v>
      </c>
      <c r="B153" s="140" t="s">
        <v>372</v>
      </c>
      <c r="C153" s="141"/>
      <c r="D153" s="141"/>
      <c r="E153" s="141"/>
      <c r="F153" s="141"/>
      <c r="G153" s="65" t="s">
        <v>633</v>
      </c>
      <c r="H153" s="142">
        <v>986.52</v>
      </c>
      <c r="I153" s="142">
        <v>1391.69</v>
      </c>
      <c r="J153" s="142">
        <v>977.65</v>
      </c>
      <c r="K153" s="142">
        <v>572.48</v>
      </c>
      <c r="L153" s="143"/>
    </row>
    <row r="154" spans="1:12" x14ac:dyDescent="0.2">
      <c r="A154" s="64" t="s">
        <v>634</v>
      </c>
      <c r="B154" s="140" t="s">
        <v>372</v>
      </c>
      <c r="C154" s="141"/>
      <c r="D154" s="141"/>
      <c r="E154" s="141"/>
      <c r="F154" s="141"/>
      <c r="G154" s="65" t="s">
        <v>635</v>
      </c>
      <c r="H154" s="142">
        <v>7449.78</v>
      </c>
      <c r="I154" s="142">
        <v>7670</v>
      </c>
      <c r="J154" s="142">
        <v>5218.4399999999996</v>
      </c>
      <c r="K154" s="142">
        <v>4998.22</v>
      </c>
      <c r="L154" s="143"/>
    </row>
    <row r="155" spans="1:12" x14ac:dyDescent="0.2">
      <c r="A155" s="64" t="s">
        <v>636</v>
      </c>
      <c r="B155" s="140" t="s">
        <v>372</v>
      </c>
      <c r="C155" s="141"/>
      <c r="D155" s="141"/>
      <c r="E155" s="141"/>
      <c r="F155" s="141"/>
      <c r="G155" s="65" t="s">
        <v>637</v>
      </c>
      <c r="H155" s="142">
        <v>22699.91</v>
      </c>
      <c r="I155" s="142">
        <v>28035.23</v>
      </c>
      <c r="J155" s="142">
        <v>10860.71</v>
      </c>
      <c r="K155" s="142">
        <v>5525.39</v>
      </c>
      <c r="L155" s="143"/>
    </row>
    <row r="156" spans="1:12" x14ac:dyDescent="0.2">
      <c r="A156" s="64" t="s">
        <v>638</v>
      </c>
      <c r="B156" s="140" t="s">
        <v>372</v>
      </c>
      <c r="C156" s="141"/>
      <c r="D156" s="141"/>
      <c r="E156" s="141"/>
      <c r="F156" s="141"/>
      <c r="G156" s="65" t="s">
        <v>639</v>
      </c>
      <c r="H156" s="142">
        <v>1941.88</v>
      </c>
      <c r="I156" s="142">
        <v>1941.89</v>
      </c>
      <c r="J156" s="142">
        <v>1927.84</v>
      </c>
      <c r="K156" s="142">
        <v>1927.83</v>
      </c>
      <c r="L156" s="143"/>
    </row>
    <row r="157" spans="1:12" x14ac:dyDescent="0.2">
      <c r="A157" s="64" t="s">
        <v>640</v>
      </c>
      <c r="B157" s="140" t="s">
        <v>372</v>
      </c>
      <c r="C157" s="141"/>
      <c r="D157" s="141"/>
      <c r="E157" s="141"/>
      <c r="F157" s="141"/>
      <c r="G157" s="65" t="s">
        <v>641</v>
      </c>
      <c r="H157" s="142">
        <v>0</v>
      </c>
      <c r="I157" s="142">
        <v>0</v>
      </c>
      <c r="J157" s="142">
        <v>230</v>
      </c>
      <c r="K157" s="142">
        <v>230</v>
      </c>
      <c r="L157" s="143"/>
    </row>
    <row r="158" spans="1:12" x14ac:dyDescent="0.2">
      <c r="A158" s="64" t="s">
        <v>642</v>
      </c>
      <c r="B158" s="140" t="s">
        <v>372</v>
      </c>
      <c r="C158" s="141"/>
      <c r="D158" s="141"/>
      <c r="E158" s="141"/>
      <c r="F158" s="141"/>
      <c r="G158" s="65" t="s">
        <v>643</v>
      </c>
      <c r="H158" s="142">
        <v>1264.56</v>
      </c>
      <c r="I158" s="142">
        <v>1264.56</v>
      </c>
      <c r="J158" s="142">
        <v>1492.38</v>
      </c>
      <c r="K158" s="142">
        <v>1492.38</v>
      </c>
      <c r="L158" s="143"/>
    </row>
    <row r="159" spans="1:12" x14ac:dyDescent="0.2">
      <c r="A159" s="67" t="s">
        <v>372</v>
      </c>
      <c r="B159" s="140" t="s">
        <v>372</v>
      </c>
      <c r="C159" s="141"/>
      <c r="D159" s="141"/>
      <c r="E159" s="141"/>
      <c r="F159" s="141"/>
      <c r="G159" s="68" t="s">
        <v>372</v>
      </c>
      <c r="H159" s="144"/>
      <c r="I159" s="144"/>
      <c r="J159" s="144"/>
      <c r="K159" s="144"/>
      <c r="L159" s="145"/>
    </row>
    <row r="160" spans="1:12" x14ac:dyDescent="0.2">
      <c r="A160" s="57" t="s">
        <v>644</v>
      </c>
      <c r="B160" s="140" t="s">
        <v>372</v>
      </c>
      <c r="C160" s="141"/>
      <c r="D160" s="141"/>
      <c r="E160" s="141"/>
      <c r="F160" s="58" t="s">
        <v>645</v>
      </c>
      <c r="G160" s="59"/>
      <c r="H160" s="131">
        <v>160591.43</v>
      </c>
      <c r="I160" s="131">
        <v>0</v>
      </c>
      <c r="J160" s="131">
        <v>0</v>
      </c>
      <c r="K160" s="131">
        <v>160591.43</v>
      </c>
      <c r="L160" s="138"/>
    </row>
    <row r="161" spans="1:12" x14ac:dyDescent="0.2">
      <c r="A161" s="64" t="s">
        <v>646</v>
      </c>
      <c r="B161" s="140" t="s">
        <v>372</v>
      </c>
      <c r="C161" s="141"/>
      <c r="D161" s="141"/>
      <c r="E161" s="141"/>
      <c r="F161" s="141"/>
      <c r="G161" s="65" t="s">
        <v>647</v>
      </c>
      <c r="H161" s="142">
        <v>145306.23999999999</v>
      </c>
      <c r="I161" s="142">
        <v>0</v>
      </c>
      <c r="J161" s="142">
        <v>0</v>
      </c>
      <c r="K161" s="142">
        <v>145306.23999999999</v>
      </c>
      <c r="L161" s="143"/>
    </row>
    <row r="162" spans="1:12" x14ac:dyDescent="0.2">
      <c r="A162" s="64" t="s">
        <v>648</v>
      </c>
      <c r="B162" s="140" t="s">
        <v>372</v>
      </c>
      <c r="C162" s="141"/>
      <c r="D162" s="141"/>
      <c r="E162" s="141"/>
      <c r="F162" s="141"/>
      <c r="G162" s="65" t="s">
        <v>649</v>
      </c>
      <c r="H162" s="142">
        <v>15285.19</v>
      </c>
      <c r="I162" s="142">
        <v>0</v>
      </c>
      <c r="J162" s="142">
        <v>0</v>
      </c>
      <c r="K162" s="142">
        <v>15285.19</v>
      </c>
      <c r="L162" s="143"/>
    </row>
    <row r="163" spans="1:12" x14ac:dyDescent="0.2">
      <c r="A163" s="67" t="s">
        <v>372</v>
      </c>
      <c r="B163" s="140" t="s">
        <v>372</v>
      </c>
      <c r="C163" s="141"/>
      <c r="D163" s="141"/>
      <c r="E163" s="141"/>
      <c r="F163" s="141"/>
      <c r="G163" s="68" t="s">
        <v>372</v>
      </c>
      <c r="H163" s="144"/>
      <c r="I163" s="144"/>
      <c r="J163" s="144"/>
      <c r="K163" s="144"/>
      <c r="L163" s="145"/>
    </row>
    <row r="164" spans="1:12" x14ac:dyDescent="0.2">
      <c r="A164" s="57" t="s">
        <v>650</v>
      </c>
      <c r="B164" s="140" t="s">
        <v>372</v>
      </c>
      <c r="C164" s="141"/>
      <c r="D164" s="141"/>
      <c r="E164" s="58" t="s">
        <v>651</v>
      </c>
      <c r="F164" s="59"/>
      <c r="G164" s="59"/>
      <c r="H164" s="131">
        <v>122892.99</v>
      </c>
      <c r="I164" s="131">
        <v>238593.18</v>
      </c>
      <c r="J164" s="131">
        <v>197650.93</v>
      </c>
      <c r="K164" s="131">
        <v>81950.740000000005</v>
      </c>
      <c r="L164" s="138"/>
    </row>
    <row r="165" spans="1:12" x14ac:dyDescent="0.2">
      <c r="A165" s="57" t="s">
        <v>652</v>
      </c>
      <c r="B165" s="140" t="s">
        <v>372</v>
      </c>
      <c r="C165" s="141"/>
      <c r="D165" s="141"/>
      <c r="E165" s="141"/>
      <c r="F165" s="58" t="s">
        <v>651</v>
      </c>
      <c r="G165" s="59"/>
      <c r="H165" s="131">
        <v>122892.99</v>
      </c>
      <c r="I165" s="131">
        <v>238593.18</v>
      </c>
      <c r="J165" s="131">
        <v>197650.93</v>
      </c>
      <c r="K165" s="131">
        <v>81950.740000000005</v>
      </c>
      <c r="L165" s="138"/>
    </row>
    <row r="166" spans="1:12" x14ac:dyDescent="0.2">
      <c r="A166" s="64" t="s">
        <v>653</v>
      </c>
      <c r="B166" s="140" t="s">
        <v>372</v>
      </c>
      <c r="C166" s="141"/>
      <c r="D166" s="141"/>
      <c r="E166" s="141"/>
      <c r="F166" s="141"/>
      <c r="G166" s="65" t="s">
        <v>654</v>
      </c>
      <c r="H166" s="142">
        <v>122892.99</v>
      </c>
      <c r="I166" s="142">
        <v>238593.18</v>
      </c>
      <c r="J166" s="142">
        <v>197650.93</v>
      </c>
      <c r="K166" s="142">
        <v>81950.740000000005</v>
      </c>
      <c r="L166" s="143"/>
    </row>
    <row r="167" spans="1:12" x14ac:dyDescent="0.2">
      <c r="A167" s="67" t="s">
        <v>372</v>
      </c>
      <c r="B167" s="140" t="s">
        <v>372</v>
      </c>
      <c r="C167" s="141"/>
      <c r="D167" s="141"/>
      <c r="E167" s="141"/>
      <c r="F167" s="141"/>
      <c r="G167" s="68" t="s">
        <v>372</v>
      </c>
      <c r="H167" s="144"/>
      <c r="I167" s="144"/>
      <c r="J167" s="144"/>
      <c r="K167" s="144"/>
      <c r="L167" s="145"/>
    </row>
    <row r="168" spans="1:12" x14ac:dyDescent="0.2">
      <c r="A168" s="57" t="s">
        <v>661</v>
      </c>
      <c r="B168" s="140" t="s">
        <v>372</v>
      </c>
      <c r="C168" s="141"/>
      <c r="D168" s="58" t="s">
        <v>662</v>
      </c>
      <c r="E168" s="59"/>
      <c r="F168" s="59"/>
      <c r="G168" s="59"/>
      <c r="H168" s="131">
        <v>11479446.5</v>
      </c>
      <c r="I168" s="131">
        <v>769785.19</v>
      </c>
      <c r="J168" s="131">
        <v>797067.85</v>
      </c>
      <c r="K168" s="131">
        <v>11506729.16</v>
      </c>
      <c r="L168" s="138"/>
    </row>
    <row r="169" spans="1:12" x14ac:dyDescent="0.2">
      <c r="A169" s="57" t="s">
        <v>663</v>
      </c>
      <c r="B169" s="140" t="s">
        <v>372</v>
      </c>
      <c r="C169" s="141"/>
      <c r="D169" s="141"/>
      <c r="E169" s="58" t="s">
        <v>662</v>
      </c>
      <c r="F169" s="59"/>
      <c r="G169" s="59"/>
      <c r="H169" s="131">
        <v>11479446.5</v>
      </c>
      <c r="I169" s="131">
        <v>769785.19</v>
      </c>
      <c r="J169" s="131">
        <v>797067.85</v>
      </c>
      <c r="K169" s="131">
        <v>11506729.16</v>
      </c>
      <c r="L169" s="138"/>
    </row>
    <row r="170" spans="1:12" x14ac:dyDescent="0.2">
      <c r="A170" s="57" t="s">
        <v>664</v>
      </c>
      <c r="B170" s="140" t="s">
        <v>372</v>
      </c>
      <c r="C170" s="141"/>
      <c r="D170" s="141"/>
      <c r="E170" s="141"/>
      <c r="F170" s="58" t="s">
        <v>662</v>
      </c>
      <c r="G170" s="59"/>
      <c r="H170" s="131">
        <v>11479446.5</v>
      </c>
      <c r="I170" s="131">
        <v>769785.19</v>
      </c>
      <c r="J170" s="131">
        <v>797067.85</v>
      </c>
      <c r="K170" s="131">
        <v>11506729.16</v>
      </c>
      <c r="L170" s="138"/>
    </row>
    <row r="171" spans="1:12" x14ac:dyDescent="0.2">
      <c r="A171" s="64" t="s">
        <v>665</v>
      </c>
      <c r="B171" s="140" t="s">
        <v>372</v>
      </c>
      <c r="C171" s="141"/>
      <c r="D171" s="141"/>
      <c r="E171" s="141"/>
      <c r="F171" s="141"/>
      <c r="G171" s="65" t="s">
        <v>666</v>
      </c>
      <c r="H171" s="142">
        <v>11479446.5</v>
      </c>
      <c r="I171" s="142">
        <v>769785.19</v>
      </c>
      <c r="J171" s="142">
        <v>797067.85</v>
      </c>
      <c r="K171" s="142">
        <v>11506729.16</v>
      </c>
      <c r="L171" s="143"/>
    </row>
    <row r="172" spans="1:12" x14ac:dyDescent="0.2">
      <c r="A172" s="67" t="s">
        <v>372</v>
      </c>
      <c r="B172" s="140" t="s">
        <v>372</v>
      </c>
      <c r="C172" s="141"/>
      <c r="D172" s="141"/>
      <c r="E172" s="141"/>
      <c r="F172" s="141"/>
      <c r="G172" s="68" t="s">
        <v>372</v>
      </c>
      <c r="H172" s="144"/>
      <c r="I172" s="144"/>
      <c r="J172" s="144"/>
      <c r="K172" s="144"/>
      <c r="L172" s="145"/>
    </row>
    <row r="173" spans="1:12" x14ac:dyDescent="0.2">
      <c r="A173" s="57" t="s">
        <v>667</v>
      </c>
      <c r="B173" s="139" t="s">
        <v>372</v>
      </c>
      <c r="C173" s="58" t="s">
        <v>668</v>
      </c>
      <c r="D173" s="59"/>
      <c r="E173" s="59"/>
      <c r="F173" s="59"/>
      <c r="G173" s="59"/>
      <c r="H173" s="131">
        <v>13042991.119999999</v>
      </c>
      <c r="I173" s="131">
        <v>161215.07999999999</v>
      </c>
      <c r="J173" s="131">
        <v>303.76</v>
      </c>
      <c r="K173" s="131">
        <v>12882079.800000001</v>
      </c>
      <c r="L173" s="138"/>
    </row>
    <row r="174" spans="1:12" x14ac:dyDescent="0.2">
      <c r="A174" s="57" t="s">
        <v>669</v>
      </c>
      <c r="B174" s="140" t="s">
        <v>372</v>
      </c>
      <c r="C174" s="141"/>
      <c r="D174" s="58" t="s">
        <v>670</v>
      </c>
      <c r="E174" s="59"/>
      <c r="F174" s="59"/>
      <c r="G174" s="59"/>
      <c r="H174" s="131">
        <v>3388436.43</v>
      </c>
      <c r="I174" s="131">
        <v>161215.07999999999</v>
      </c>
      <c r="J174" s="131">
        <v>303.76</v>
      </c>
      <c r="K174" s="131">
        <v>3227525.11</v>
      </c>
      <c r="L174" s="138"/>
    </row>
    <row r="175" spans="1:12" x14ac:dyDescent="0.2">
      <c r="A175" s="57" t="s">
        <v>671</v>
      </c>
      <c r="B175" s="140" t="s">
        <v>372</v>
      </c>
      <c r="C175" s="141"/>
      <c r="D175" s="141"/>
      <c r="E175" s="58" t="s">
        <v>672</v>
      </c>
      <c r="F175" s="59"/>
      <c r="G175" s="59"/>
      <c r="H175" s="131">
        <v>3059357.32</v>
      </c>
      <c r="I175" s="131">
        <v>138253.85</v>
      </c>
      <c r="J175" s="131">
        <v>0</v>
      </c>
      <c r="K175" s="131">
        <v>2921103.47</v>
      </c>
      <c r="L175" s="138"/>
    </row>
    <row r="176" spans="1:12" x14ac:dyDescent="0.2">
      <c r="A176" s="57" t="s">
        <v>673</v>
      </c>
      <c r="B176" s="140" t="s">
        <v>372</v>
      </c>
      <c r="C176" s="141"/>
      <c r="D176" s="141"/>
      <c r="E176" s="141"/>
      <c r="F176" s="58" t="s">
        <v>672</v>
      </c>
      <c r="G176" s="59"/>
      <c r="H176" s="131">
        <v>3059357.32</v>
      </c>
      <c r="I176" s="131">
        <v>138253.85</v>
      </c>
      <c r="J176" s="131">
        <v>0</v>
      </c>
      <c r="K176" s="131">
        <v>2921103.47</v>
      </c>
      <c r="L176" s="138"/>
    </row>
    <row r="177" spans="1:12" x14ac:dyDescent="0.2">
      <c r="A177" s="64" t="s">
        <v>674</v>
      </c>
      <c r="B177" s="140" t="s">
        <v>372</v>
      </c>
      <c r="C177" s="141"/>
      <c r="D177" s="141"/>
      <c r="E177" s="141"/>
      <c r="F177" s="141"/>
      <c r="G177" s="65" t="s">
        <v>675</v>
      </c>
      <c r="H177" s="142">
        <v>1871677.26</v>
      </c>
      <c r="I177" s="142">
        <v>134288.26</v>
      </c>
      <c r="J177" s="142">
        <v>0</v>
      </c>
      <c r="K177" s="142">
        <v>1737389</v>
      </c>
      <c r="L177" s="143"/>
    </row>
    <row r="178" spans="1:12" x14ac:dyDescent="0.2">
      <c r="A178" s="64" t="s">
        <v>678</v>
      </c>
      <c r="B178" s="140" t="s">
        <v>372</v>
      </c>
      <c r="C178" s="141"/>
      <c r="D178" s="141"/>
      <c r="E178" s="141"/>
      <c r="F178" s="141"/>
      <c r="G178" s="65" t="s">
        <v>679</v>
      </c>
      <c r="H178" s="142">
        <v>416885.37</v>
      </c>
      <c r="I178" s="142">
        <v>2885.98</v>
      </c>
      <c r="J178" s="142">
        <v>0</v>
      </c>
      <c r="K178" s="142">
        <v>413999.39</v>
      </c>
      <c r="L178" s="143"/>
    </row>
    <row r="179" spans="1:12" x14ac:dyDescent="0.2">
      <c r="A179" s="64" t="s">
        <v>680</v>
      </c>
      <c r="B179" s="140" t="s">
        <v>372</v>
      </c>
      <c r="C179" s="141"/>
      <c r="D179" s="141"/>
      <c r="E179" s="141"/>
      <c r="F179" s="141"/>
      <c r="G179" s="65" t="s">
        <v>681</v>
      </c>
      <c r="H179" s="142">
        <v>47718.75</v>
      </c>
      <c r="I179" s="142">
        <v>1079.6099999999999</v>
      </c>
      <c r="J179" s="142">
        <v>0</v>
      </c>
      <c r="K179" s="142">
        <v>46639.14</v>
      </c>
      <c r="L179" s="143"/>
    </row>
    <row r="180" spans="1:12" x14ac:dyDescent="0.2">
      <c r="A180" s="64" t="s">
        <v>682</v>
      </c>
      <c r="B180" s="140" t="s">
        <v>372</v>
      </c>
      <c r="C180" s="141"/>
      <c r="D180" s="141"/>
      <c r="E180" s="141"/>
      <c r="F180" s="141"/>
      <c r="G180" s="65" t="s">
        <v>683</v>
      </c>
      <c r="H180" s="142">
        <v>363075.94</v>
      </c>
      <c r="I180" s="142">
        <v>0</v>
      </c>
      <c r="J180" s="142">
        <v>0</v>
      </c>
      <c r="K180" s="142">
        <v>363075.94</v>
      </c>
      <c r="L180" s="143"/>
    </row>
    <row r="181" spans="1:12" x14ac:dyDescent="0.2">
      <c r="A181" s="64" t="s">
        <v>684</v>
      </c>
      <c r="B181" s="140" t="s">
        <v>372</v>
      </c>
      <c r="C181" s="141"/>
      <c r="D181" s="141"/>
      <c r="E181" s="141"/>
      <c r="F181" s="141"/>
      <c r="G181" s="65" t="s">
        <v>685</v>
      </c>
      <c r="H181" s="142">
        <v>360000</v>
      </c>
      <c r="I181" s="142">
        <v>0</v>
      </c>
      <c r="J181" s="142">
        <v>0</v>
      </c>
      <c r="K181" s="142">
        <v>360000</v>
      </c>
      <c r="L181" s="143"/>
    </row>
    <row r="182" spans="1:12" x14ac:dyDescent="0.2">
      <c r="A182" s="67" t="s">
        <v>372</v>
      </c>
      <c r="B182" s="140" t="s">
        <v>372</v>
      </c>
      <c r="C182" s="141"/>
      <c r="D182" s="141"/>
      <c r="E182" s="141"/>
      <c r="F182" s="141"/>
      <c r="G182" s="68" t="s">
        <v>372</v>
      </c>
      <c r="H182" s="144"/>
      <c r="I182" s="144"/>
      <c r="J182" s="144"/>
      <c r="K182" s="144"/>
      <c r="L182" s="145"/>
    </row>
    <row r="183" spans="1:12" x14ac:dyDescent="0.2">
      <c r="A183" s="57" t="s">
        <v>686</v>
      </c>
      <c r="B183" s="140" t="s">
        <v>372</v>
      </c>
      <c r="C183" s="141"/>
      <c r="D183" s="141"/>
      <c r="E183" s="58" t="s">
        <v>687</v>
      </c>
      <c r="F183" s="59"/>
      <c r="G183" s="59"/>
      <c r="H183" s="131">
        <v>268325.36</v>
      </c>
      <c r="I183" s="131">
        <v>22961.23</v>
      </c>
      <c r="J183" s="131">
        <v>0</v>
      </c>
      <c r="K183" s="131">
        <v>245364.13</v>
      </c>
      <c r="L183" s="138"/>
    </row>
    <row r="184" spans="1:12" x14ac:dyDescent="0.2">
      <c r="A184" s="57" t="s">
        <v>688</v>
      </c>
      <c r="B184" s="140" t="s">
        <v>372</v>
      </c>
      <c r="C184" s="141"/>
      <c r="D184" s="141"/>
      <c r="E184" s="141"/>
      <c r="F184" s="58" t="s">
        <v>687</v>
      </c>
      <c r="G184" s="59"/>
      <c r="H184" s="131">
        <v>268325.36</v>
      </c>
      <c r="I184" s="131">
        <v>22961.23</v>
      </c>
      <c r="J184" s="131">
        <v>0</v>
      </c>
      <c r="K184" s="131">
        <v>245364.13</v>
      </c>
      <c r="L184" s="138"/>
    </row>
    <row r="185" spans="1:12" x14ac:dyDescent="0.2">
      <c r="A185" s="64" t="s">
        <v>689</v>
      </c>
      <c r="B185" s="140" t="s">
        <v>372</v>
      </c>
      <c r="C185" s="141"/>
      <c r="D185" s="141"/>
      <c r="E185" s="141"/>
      <c r="F185" s="141"/>
      <c r="G185" s="65" t="s">
        <v>690</v>
      </c>
      <c r="H185" s="142">
        <v>268325.36</v>
      </c>
      <c r="I185" s="142">
        <v>22961.23</v>
      </c>
      <c r="J185" s="142">
        <v>0</v>
      </c>
      <c r="K185" s="142">
        <v>245364.13</v>
      </c>
      <c r="L185" s="143"/>
    </row>
    <row r="186" spans="1:12" x14ac:dyDescent="0.2">
      <c r="A186" s="67" t="s">
        <v>372</v>
      </c>
      <c r="B186" s="140" t="s">
        <v>372</v>
      </c>
      <c r="C186" s="141"/>
      <c r="D186" s="141"/>
      <c r="E186" s="141"/>
      <c r="F186" s="141"/>
      <c r="G186" s="68" t="s">
        <v>372</v>
      </c>
      <c r="H186" s="144"/>
      <c r="I186" s="144"/>
      <c r="J186" s="144"/>
      <c r="K186" s="144"/>
      <c r="L186" s="145"/>
    </row>
    <row r="187" spans="1:12" x14ac:dyDescent="0.2">
      <c r="A187" s="57" t="s">
        <v>691</v>
      </c>
      <c r="B187" s="140" t="s">
        <v>372</v>
      </c>
      <c r="C187" s="141"/>
      <c r="D187" s="141"/>
      <c r="E187" s="58" t="s">
        <v>692</v>
      </c>
      <c r="F187" s="59"/>
      <c r="G187" s="59"/>
      <c r="H187" s="131">
        <v>60753.75</v>
      </c>
      <c r="I187" s="131">
        <v>0</v>
      </c>
      <c r="J187" s="131">
        <v>303.76</v>
      </c>
      <c r="K187" s="131">
        <v>61057.51</v>
      </c>
      <c r="L187" s="138"/>
    </row>
    <row r="188" spans="1:12" x14ac:dyDescent="0.2">
      <c r="A188" s="57" t="s">
        <v>693</v>
      </c>
      <c r="B188" s="140" t="s">
        <v>372</v>
      </c>
      <c r="C188" s="141"/>
      <c r="D188" s="141"/>
      <c r="E188" s="141"/>
      <c r="F188" s="58" t="s">
        <v>692</v>
      </c>
      <c r="G188" s="59"/>
      <c r="H188" s="131">
        <v>60753.75</v>
      </c>
      <c r="I188" s="131">
        <v>0</v>
      </c>
      <c r="J188" s="131">
        <v>303.76</v>
      </c>
      <c r="K188" s="131">
        <v>61057.51</v>
      </c>
      <c r="L188" s="138"/>
    </row>
    <row r="189" spans="1:12" x14ac:dyDescent="0.2">
      <c r="A189" s="64" t="s">
        <v>694</v>
      </c>
      <c r="B189" s="140" t="s">
        <v>372</v>
      </c>
      <c r="C189" s="141"/>
      <c r="D189" s="141"/>
      <c r="E189" s="141"/>
      <c r="F189" s="141"/>
      <c r="G189" s="65" t="s">
        <v>695</v>
      </c>
      <c r="H189" s="142">
        <v>60753.75</v>
      </c>
      <c r="I189" s="142">
        <v>0</v>
      </c>
      <c r="J189" s="142">
        <v>303.76</v>
      </c>
      <c r="K189" s="142">
        <v>61057.51</v>
      </c>
      <c r="L189" s="143"/>
    </row>
    <row r="190" spans="1:12" x14ac:dyDescent="0.2">
      <c r="A190" s="67" t="s">
        <v>372</v>
      </c>
      <c r="B190" s="140" t="s">
        <v>372</v>
      </c>
      <c r="C190" s="141"/>
      <c r="D190" s="141"/>
      <c r="E190" s="141"/>
      <c r="F190" s="141"/>
      <c r="G190" s="68" t="s">
        <v>372</v>
      </c>
      <c r="H190" s="144"/>
      <c r="I190" s="144"/>
      <c r="J190" s="144"/>
      <c r="K190" s="144"/>
      <c r="L190" s="145"/>
    </row>
    <row r="191" spans="1:12" x14ac:dyDescent="0.2">
      <c r="A191" s="57" t="s">
        <v>696</v>
      </c>
      <c r="B191" s="140" t="s">
        <v>372</v>
      </c>
      <c r="C191" s="141"/>
      <c r="D191" s="58" t="s">
        <v>697</v>
      </c>
      <c r="E191" s="59"/>
      <c r="F191" s="59"/>
      <c r="G191" s="59"/>
      <c r="H191" s="131">
        <v>9654554.6899999995</v>
      </c>
      <c r="I191" s="131">
        <v>0</v>
      </c>
      <c r="J191" s="131">
        <v>0</v>
      </c>
      <c r="K191" s="131">
        <v>9654554.6899999995</v>
      </c>
      <c r="L191" s="138"/>
    </row>
    <row r="192" spans="1:12" x14ac:dyDescent="0.2">
      <c r="A192" s="57" t="s">
        <v>698</v>
      </c>
      <c r="B192" s="140" t="s">
        <v>372</v>
      </c>
      <c r="C192" s="141"/>
      <c r="D192" s="141"/>
      <c r="E192" s="58" t="s">
        <v>697</v>
      </c>
      <c r="F192" s="59"/>
      <c r="G192" s="59"/>
      <c r="H192" s="131">
        <v>9654554.6899999995</v>
      </c>
      <c r="I192" s="131">
        <v>0</v>
      </c>
      <c r="J192" s="131">
        <v>0</v>
      </c>
      <c r="K192" s="131">
        <v>9654554.6899999995</v>
      </c>
      <c r="L192" s="138"/>
    </row>
    <row r="193" spans="1:12" x14ac:dyDescent="0.2">
      <c r="A193" s="57" t="s">
        <v>699</v>
      </c>
      <c r="B193" s="140" t="s">
        <v>372</v>
      </c>
      <c r="C193" s="141"/>
      <c r="D193" s="141"/>
      <c r="E193" s="141"/>
      <c r="F193" s="58" t="s">
        <v>700</v>
      </c>
      <c r="G193" s="59"/>
      <c r="H193" s="131">
        <v>9654554.6899999995</v>
      </c>
      <c r="I193" s="131">
        <v>0</v>
      </c>
      <c r="J193" s="131">
        <v>0</v>
      </c>
      <c r="K193" s="131">
        <v>9654554.6899999995</v>
      </c>
      <c r="L193" s="138"/>
    </row>
    <row r="194" spans="1:12" x14ac:dyDescent="0.2">
      <c r="A194" s="64" t="s">
        <v>701</v>
      </c>
      <c r="B194" s="140" t="s">
        <v>372</v>
      </c>
      <c r="C194" s="141"/>
      <c r="D194" s="141"/>
      <c r="E194" s="141"/>
      <c r="F194" s="141"/>
      <c r="G194" s="65" t="s">
        <v>463</v>
      </c>
      <c r="H194" s="142">
        <v>29585</v>
      </c>
      <c r="I194" s="142">
        <v>0</v>
      </c>
      <c r="J194" s="142">
        <v>0</v>
      </c>
      <c r="K194" s="142">
        <v>29585</v>
      </c>
      <c r="L194" s="143"/>
    </row>
    <row r="195" spans="1:12" x14ac:dyDescent="0.2">
      <c r="A195" s="64" t="s">
        <v>702</v>
      </c>
      <c r="B195" s="140" t="s">
        <v>372</v>
      </c>
      <c r="C195" s="141"/>
      <c r="D195" s="141"/>
      <c r="E195" s="141"/>
      <c r="F195" s="141"/>
      <c r="G195" s="65" t="s">
        <v>588</v>
      </c>
      <c r="H195" s="142">
        <v>1267564.69</v>
      </c>
      <c r="I195" s="142">
        <v>0</v>
      </c>
      <c r="J195" s="142">
        <v>0</v>
      </c>
      <c r="K195" s="142">
        <v>1267564.69</v>
      </c>
      <c r="L195" s="143"/>
    </row>
    <row r="196" spans="1:12" x14ac:dyDescent="0.2">
      <c r="A196" s="64" t="s">
        <v>703</v>
      </c>
      <c r="B196" s="140" t="s">
        <v>372</v>
      </c>
      <c r="C196" s="141"/>
      <c r="D196" s="141"/>
      <c r="E196" s="141"/>
      <c r="F196" s="141"/>
      <c r="G196" s="65" t="s">
        <v>590</v>
      </c>
      <c r="H196" s="142">
        <v>35000</v>
      </c>
      <c r="I196" s="142">
        <v>0</v>
      </c>
      <c r="J196" s="142">
        <v>0</v>
      </c>
      <c r="K196" s="142">
        <v>35000</v>
      </c>
      <c r="L196" s="143"/>
    </row>
    <row r="197" spans="1:12" x14ac:dyDescent="0.2">
      <c r="A197" s="64" t="s">
        <v>704</v>
      </c>
      <c r="B197" s="140" t="s">
        <v>372</v>
      </c>
      <c r="C197" s="141"/>
      <c r="D197" s="141"/>
      <c r="E197" s="141"/>
      <c r="F197" s="141"/>
      <c r="G197" s="65" t="s">
        <v>592</v>
      </c>
      <c r="H197" s="142">
        <v>150000</v>
      </c>
      <c r="I197" s="142">
        <v>0</v>
      </c>
      <c r="J197" s="142">
        <v>0</v>
      </c>
      <c r="K197" s="142">
        <v>150000</v>
      </c>
      <c r="L197" s="143"/>
    </row>
    <row r="198" spans="1:12" x14ac:dyDescent="0.2">
      <c r="A198" s="64" t="s">
        <v>705</v>
      </c>
      <c r="B198" s="140" t="s">
        <v>372</v>
      </c>
      <c r="C198" s="141"/>
      <c r="D198" s="141"/>
      <c r="E198" s="141"/>
      <c r="F198" s="141"/>
      <c r="G198" s="65" t="s">
        <v>594</v>
      </c>
      <c r="H198" s="142">
        <v>8172405</v>
      </c>
      <c r="I198" s="142">
        <v>0</v>
      </c>
      <c r="J198" s="142">
        <v>0</v>
      </c>
      <c r="K198" s="142">
        <v>8172405</v>
      </c>
      <c r="L198" s="143"/>
    </row>
    <row r="199" spans="1:12" x14ac:dyDescent="0.2">
      <c r="A199" s="57" t="s">
        <v>372</v>
      </c>
      <c r="B199" s="140" t="s">
        <v>372</v>
      </c>
      <c r="C199" s="141"/>
      <c r="D199" s="58" t="s">
        <v>372</v>
      </c>
      <c r="E199" s="59"/>
      <c r="F199" s="59"/>
      <c r="G199" s="59"/>
      <c r="H199" s="136"/>
      <c r="I199" s="136"/>
      <c r="J199" s="136"/>
      <c r="K199" s="136"/>
      <c r="L199" s="146"/>
    </row>
    <row r="200" spans="1:12" x14ac:dyDescent="0.2">
      <c r="A200" s="57" t="s">
        <v>706</v>
      </c>
      <c r="B200" s="58" t="s">
        <v>707</v>
      </c>
      <c r="C200" s="59"/>
      <c r="D200" s="59"/>
      <c r="E200" s="59"/>
      <c r="F200" s="59"/>
      <c r="G200" s="59"/>
      <c r="H200" s="131">
        <v>5270304.46</v>
      </c>
      <c r="I200" s="131">
        <v>1507038.07</v>
      </c>
      <c r="J200" s="131">
        <v>624031.14</v>
      </c>
      <c r="K200" s="131">
        <v>6153311.3899999997</v>
      </c>
      <c r="L200" s="147">
        <f>I200-J200</f>
        <v>883006.93</v>
      </c>
    </row>
    <row r="201" spans="1:12" x14ac:dyDescent="0.2">
      <c r="A201" s="57" t="s">
        <v>708</v>
      </c>
      <c r="B201" s="139" t="s">
        <v>372</v>
      </c>
      <c r="C201" s="58" t="s">
        <v>709</v>
      </c>
      <c r="D201" s="59"/>
      <c r="E201" s="59"/>
      <c r="F201" s="59"/>
      <c r="G201" s="59"/>
      <c r="H201" s="131">
        <v>3522886.03</v>
      </c>
      <c r="I201" s="131">
        <v>1215625.0900000001</v>
      </c>
      <c r="J201" s="131">
        <v>624031.14</v>
      </c>
      <c r="K201" s="131">
        <v>4114479.98</v>
      </c>
      <c r="L201" s="138"/>
    </row>
    <row r="202" spans="1:12" x14ac:dyDescent="0.2">
      <c r="A202" s="57" t="s">
        <v>710</v>
      </c>
      <c r="B202" s="140" t="s">
        <v>372</v>
      </c>
      <c r="C202" s="141"/>
      <c r="D202" s="58" t="s">
        <v>711</v>
      </c>
      <c r="E202" s="59"/>
      <c r="F202" s="59"/>
      <c r="G202" s="59"/>
      <c r="H202" s="131">
        <v>2664722.7999999998</v>
      </c>
      <c r="I202" s="131">
        <v>1091058.8899999999</v>
      </c>
      <c r="J202" s="131">
        <v>624031.12</v>
      </c>
      <c r="K202" s="131">
        <v>3131750.57</v>
      </c>
      <c r="L202" s="138"/>
    </row>
    <row r="203" spans="1:12" x14ac:dyDescent="0.2">
      <c r="A203" s="57" t="s">
        <v>712</v>
      </c>
      <c r="B203" s="140" t="s">
        <v>372</v>
      </c>
      <c r="C203" s="141"/>
      <c r="D203" s="141"/>
      <c r="E203" s="58" t="s">
        <v>713</v>
      </c>
      <c r="F203" s="59"/>
      <c r="G203" s="59"/>
      <c r="H203" s="131">
        <v>55701.24</v>
      </c>
      <c r="I203" s="131">
        <v>11799.01</v>
      </c>
      <c r="J203" s="131">
        <v>5604.51</v>
      </c>
      <c r="K203" s="131">
        <v>61895.74</v>
      </c>
      <c r="L203" s="138"/>
    </row>
    <row r="204" spans="1:12" x14ac:dyDescent="0.2">
      <c r="A204" s="57" t="s">
        <v>714</v>
      </c>
      <c r="B204" s="140" t="s">
        <v>372</v>
      </c>
      <c r="C204" s="141"/>
      <c r="D204" s="141"/>
      <c r="E204" s="141"/>
      <c r="F204" s="58" t="s">
        <v>715</v>
      </c>
      <c r="G204" s="59"/>
      <c r="H204" s="131">
        <v>25734.93</v>
      </c>
      <c r="I204" s="131">
        <v>0</v>
      </c>
      <c r="J204" s="131">
        <v>0</v>
      </c>
      <c r="K204" s="131">
        <v>25734.93</v>
      </c>
      <c r="L204" s="147">
        <f>I204-J204</f>
        <v>0</v>
      </c>
    </row>
    <row r="205" spans="1:12" x14ac:dyDescent="0.2">
      <c r="A205" s="64" t="s">
        <v>716</v>
      </c>
      <c r="B205" s="140" t="s">
        <v>372</v>
      </c>
      <c r="C205" s="141"/>
      <c r="D205" s="141"/>
      <c r="E205" s="141"/>
      <c r="F205" s="141"/>
      <c r="G205" s="65" t="s">
        <v>717</v>
      </c>
      <c r="H205" s="142">
        <v>16981.66</v>
      </c>
      <c r="I205" s="142">
        <v>0</v>
      </c>
      <c r="J205" s="142">
        <v>0</v>
      </c>
      <c r="K205" s="142">
        <v>16981.66</v>
      </c>
      <c r="L205" s="143"/>
    </row>
    <row r="206" spans="1:12" x14ac:dyDescent="0.2">
      <c r="A206" s="64" t="s">
        <v>718</v>
      </c>
      <c r="B206" s="140" t="s">
        <v>372</v>
      </c>
      <c r="C206" s="141"/>
      <c r="D206" s="141"/>
      <c r="E206" s="141"/>
      <c r="F206" s="141"/>
      <c r="G206" s="65" t="s">
        <v>719</v>
      </c>
      <c r="H206" s="142">
        <v>277.14999999999998</v>
      </c>
      <c r="I206" s="142">
        <v>0</v>
      </c>
      <c r="J206" s="142">
        <v>0</v>
      </c>
      <c r="K206" s="142">
        <v>277.14999999999998</v>
      </c>
      <c r="L206" s="143"/>
    </row>
    <row r="207" spans="1:12" x14ac:dyDescent="0.2">
      <c r="A207" s="64" t="s">
        <v>720</v>
      </c>
      <c r="B207" s="140" t="s">
        <v>372</v>
      </c>
      <c r="C207" s="141"/>
      <c r="D207" s="141"/>
      <c r="E207" s="141"/>
      <c r="F207" s="141"/>
      <c r="G207" s="65" t="s">
        <v>721</v>
      </c>
      <c r="H207" s="142">
        <v>1488.41</v>
      </c>
      <c r="I207" s="142">
        <v>0</v>
      </c>
      <c r="J207" s="142">
        <v>0</v>
      </c>
      <c r="K207" s="142">
        <v>1488.41</v>
      </c>
      <c r="L207" s="143"/>
    </row>
    <row r="208" spans="1:12" x14ac:dyDescent="0.2">
      <c r="A208" s="64" t="s">
        <v>722</v>
      </c>
      <c r="B208" s="140" t="s">
        <v>372</v>
      </c>
      <c r="C208" s="141"/>
      <c r="D208" s="141"/>
      <c r="E208" s="141"/>
      <c r="F208" s="141"/>
      <c r="G208" s="65" t="s">
        <v>723</v>
      </c>
      <c r="H208" s="142">
        <v>4890.7</v>
      </c>
      <c r="I208" s="142">
        <v>0</v>
      </c>
      <c r="J208" s="142">
        <v>0</v>
      </c>
      <c r="K208" s="142">
        <v>4890.7</v>
      </c>
      <c r="L208" s="143"/>
    </row>
    <row r="209" spans="1:12" x14ac:dyDescent="0.2">
      <c r="A209" s="64" t="s">
        <v>724</v>
      </c>
      <c r="B209" s="140" t="s">
        <v>372</v>
      </c>
      <c r="C209" s="141"/>
      <c r="D209" s="141"/>
      <c r="E209" s="141"/>
      <c r="F209" s="141"/>
      <c r="G209" s="65" t="s">
        <v>725</v>
      </c>
      <c r="H209" s="142">
        <v>1477.6</v>
      </c>
      <c r="I209" s="142">
        <v>0</v>
      </c>
      <c r="J209" s="142">
        <v>0</v>
      </c>
      <c r="K209" s="142">
        <v>1477.6</v>
      </c>
      <c r="L209" s="143"/>
    </row>
    <row r="210" spans="1:12" x14ac:dyDescent="0.2">
      <c r="A210" s="64" t="s">
        <v>726</v>
      </c>
      <c r="B210" s="140" t="s">
        <v>372</v>
      </c>
      <c r="C210" s="141"/>
      <c r="D210" s="141"/>
      <c r="E210" s="141"/>
      <c r="F210" s="141"/>
      <c r="G210" s="65" t="s">
        <v>727</v>
      </c>
      <c r="H210" s="142">
        <v>184.7</v>
      </c>
      <c r="I210" s="142">
        <v>0</v>
      </c>
      <c r="J210" s="142">
        <v>0</v>
      </c>
      <c r="K210" s="142">
        <v>184.7</v>
      </c>
      <c r="L210" s="143"/>
    </row>
    <row r="211" spans="1:12" x14ac:dyDescent="0.2">
      <c r="A211" s="64" t="s">
        <v>728</v>
      </c>
      <c r="B211" s="140" t="s">
        <v>372</v>
      </c>
      <c r="C211" s="141"/>
      <c r="D211" s="141"/>
      <c r="E211" s="141"/>
      <c r="F211" s="141"/>
      <c r="G211" s="65" t="s">
        <v>729</v>
      </c>
      <c r="H211" s="142">
        <v>6.4</v>
      </c>
      <c r="I211" s="142">
        <v>0</v>
      </c>
      <c r="J211" s="142">
        <v>0</v>
      </c>
      <c r="K211" s="142">
        <v>6.4</v>
      </c>
      <c r="L211" s="143"/>
    </row>
    <row r="212" spans="1:12" x14ac:dyDescent="0.2">
      <c r="A212" s="64" t="s">
        <v>730</v>
      </c>
      <c r="B212" s="140" t="s">
        <v>372</v>
      </c>
      <c r="C212" s="141"/>
      <c r="D212" s="141"/>
      <c r="E212" s="141"/>
      <c r="F212" s="141"/>
      <c r="G212" s="65" t="s">
        <v>731</v>
      </c>
      <c r="H212" s="142">
        <v>428.31</v>
      </c>
      <c r="I212" s="142">
        <v>0</v>
      </c>
      <c r="J212" s="142">
        <v>0</v>
      </c>
      <c r="K212" s="142">
        <v>428.31</v>
      </c>
      <c r="L212" s="143"/>
    </row>
    <row r="213" spans="1:12" x14ac:dyDescent="0.2">
      <c r="A213" s="67" t="s">
        <v>372</v>
      </c>
      <c r="B213" s="140" t="s">
        <v>372</v>
      </c>
      <c r="C213" s="141"/>
      <c r="D213" s="141"/>
      <c r="E213" s="141"/>
      <c r="F213" s="141"/>
      <c r="G213" s="68" t="s">
        <v>372</v>
      </c>
      <c r="H213" s="144"/>
      <c r="I213" s="144"/>
      <c r="J213" s="144"/>
      <c r="K213" s="144"/>
      <c r="L213" s="145"/>
    </row>
    <row r="214" spans="1:12" x14ac:dyDescent="0.2">
      <c r="A214" s="57" t="s">
        <v>732</v>
      </c>
      <c r="B214" s="140" t="s">
        <v>372</v>
      </c>
      <c r="C214" s="141"/>
      <c r="D214" s="141"/>
      <c r="E214" s="141"/>
      <c r="F214" s="58" t="s">
        <v>733</v>
      </c>
      <c r="G214" s="59"/>
      <c r="H214" s="131">
        <v>29966.31</v>
      </c>
      <c r="I214" s="131">
        <v>11799.01</v>
      </c>
      <c r="J214" s="131">
        <v>5604.51</v>
      </c>
      <c r="K214" s="131">
        <v>36160.81</v>
      </c>
      <c r="L214" s="147">
        <f>I214-J214</f>
        <v>6194.5</v>
      </c>
    </row>
    <row r="215" spans="1:12" x14ac:dyDescent="0.2">
      <c r="A215" s="64" t="s">
        <v>734</v>
      </c>
      <c r="B215" s="140" t="s">
        <v>372</v>
      </c>
      <c r="C215" s="141"/>
      <c r="D215" s="141"/>
      <c r="E215" s="141"/>
      <c r="F215" s="141"/>
      <c r="G215" s="65" t="s">
        <v>717</v>
      </c>
      <c r="H215" s="142">
        <v>18608.13</v>
      </c>
      <c r="I215" s="142">
        <v>3810.89</v>
      </c>
      <c r="J215" s="142">
        <v>0</v>
      </c>
      <c r="K215" s="142">
        <v>22419.02</v>
      </c>
      <c r="L215" s="143"/>
    </row>
    <row r="216" spans="1:12" x14ac:dyDescent="0.2">
      <c r="A216" s="64" t="s">
        <v>735</v>
      </c>
      <c r="B216" s="140" t="s">
        <v>372</v>
      </c>
      <c r="C216" s="141"/>
      <c r="D216" s="141"/>
      <c r="E216" s="141"/>
      <c r="F216" s="141"/>
      <c r="G216" s="65" t="s">
        <v>719</v>
      </c>
      <c r="H216" s="142">
        <v>3571.78</v>
      </c>
      <c r="I216" s="142">
        <v>4335.9399999999996</v>
      </c>
      <c r="J216" s="142">
        <v>3571.78</v>
      </c>
      <c r="K216" s="142">
        <v>4335.9399999999996</v>
      </c>
      <c r="L216" s="143"/>
    </row>
    <row r="217" spans="1:12" x14ac:dyDescent="0.2">
      <c r="A217" s="64" t="s">
        <v>736</v>
      </c>
      <c r="B217" s="140" t="s">
        <v>372</v>
      </c>
      <c r="C217" s="141"/>
      <c r="D217" s="141"/>
      <c r="E217" s="141"/>
      <c r="F217" s="141"/>
      <c r="G217" s="65" t="s">
        <v>721</v>
      </c>
      <c r="H217" s="142">
        <v>2032.73</v>
      </c>
      <c r="I217" s="142">
        <v>2438.96</v>
      </c>
      <c r="J217" s="142">
        <v>2032.73</v>
      </c>
      <c r="K217" s="142">
        <v>2438.96</v>
      </c>
      <c r="L217" s="143"/>
    </row>
    <row r="218" spans="1:12" x14ac:dyDescent="0.2">
      <c r="A218" s="64" t="s">
        <v>737</v>
      </c>
      <c r="B218" s="140" t="s">
        <v>372</v>
      </c>
      <c r="C218" s="141"/>
      <c r="D218" s="141"/>
      <c r="E218" s="141"/>
      <c r="F218" s="141"/>
      <c r="G218" s="65" t="s">
        <v>723</v>
      </c>
      <c r="H218" s="142">
        <v>3721.64</v>
      </c>
      <c r="I218" s="142">
        <v>762.18</v>
      </c>
      <c r="J218" s="142">
        <v>0</v>
      </c>
      <c r="K218" s="142">
        <v>4483.82</v>
      </c>
      <c r="L218" s="143"/>
    </row>
    <row r="219" spans="1:12" x14ac:dyDescent="0.2">
      <c r="A219" s="64" t="s">
        <v>738</v>
      </c>
      <c r="B219" s="140" t="s">
        <v>372</v>
      </c>
      <c r="C219" s="141"/>
      <c r="D219" s="141"/>
      <c r="E219" s="141"/>
      <c r="F219" s="141"/>
      <c r="G219" s="65" t="s">
        <v>725</v>
      </c>
      <c r="H219" s="142">
        <v>1488.65</v>
      </c>
      <c r="I219" s="142">
        <v>304.87</v>
      </c>
      <c r="J219" s="142">
        <v>0</v>
      </c>
      <c r="K219" s="142">
        <v>1793.52</v>
      </c>
      <c r="L219" s="143"/>
    </row>
    <row r="220" spans="1:12" x14ac:dyDescent="0.2">
      <c r="A220" s="64" t="s">
        <v>739</v>
      </c>
      <c r="B220" s="140" t="s">
        <v>372</v>
      </c>
      <c r="C220" s="141"/>
      <c r="D220" s="141"/>
      <c r="E220" s="141"/>
      <c r="F220" s="141"/>
      <c r="G220" s="65" t="s">
        <v>729</v>
      </c>
      <c r="H220" s="142">
        <v>6.4</v>
      </c>
      <c r="I220" s="142">
        <v>1.28</v>
      </c>
      <c r="J220" s="142">
        <v>0</v>
      </c>
      <c r="K220" s="142">
        <v>7.68</v>
      </c>
      <c r="L220" s="143"/>
    </row>
    <row r="221" spans="1:12" x14ac:dyDescent="0.2">
      <c r="A221" s="64" t="s">
        <v>740</v>
      </c>
      <c r="B221" s="140" t="s">
        <v>372</v>
      </c>
      <c r="C221" s="141"/>
      <c r="D221" s="141"/>
      <c r="E221" s="141"/>
      <c r="F221" s="141"/>
      <c r="G221" s="65" t="s">
        <v>731</v>
      </c>
      <c r="H221" s="142">
        <v>536.98</v>
      </c>
      <c r="I221" s="142">
        <v>144.88999999999999</v>
      </c>
      <c r="J221" s="142">
        <v>0</v>
      </c>
      <c r="K221" s="142">
        <v>681.87</v>
      </c>
      <c r="L221" s="143"/>
    </row>
    <row r="222" spans="1:12" x14ac:dyDescent="0.2">
      <c r="A222" s="67" t="s">
        <v>372</v>
      </c>
      <c r="B222" s="140" t="s">
        <v>372</v>
      </c>
      <c r="C222" s="141"/>
      <c r="D222" s="141"/>
      <c r="E222" s="141"/>
      <c r="F222" s="141"/>
      <c r="G222" s="68" t="s">
        <v>372</v>
      </c>
      <c r="H222" s="144"/>
      <c r="I222" s="144"/>
      <c r="J222" s="144"/>
      <c r="K222" s="144"/>
      <c r="L222" s="145"/>
    </row>
    <row r="223" spans="1:12" x14ac:dyDescent="0.2">
      <c r="A223" s="57" t="s">
        <v>741</v>
      </c>
      <c r="B223" s="140" t="s">
        <v>372</v>
      </c>
      <c r="C223" s="141"/>
      <c r="D223" s="141"/>
      <c r="E223" s="58" t="s">
        <v>742</v>
      </c>
      <c r="F223" s="59"/>
      <c r="G223" s="59"/>
      <c r="H223" s="131">
        <v>2334628.92</v>
      </c>
      <c r="I223" s="131">
        <v>1030932.03</v>
      </c>
      <c r="J223" s="131">
        <v>618408.13</v>
      </c>
      <c r="K223" s="131">
        <v>2747152.82</v>
      </c>
      <c r="L223" s="138"/>
    </row>
    <row r="224" spans="1:12" x14ac:dyDescent="0.2">
      <c r="A224" s="57" t="s">
        <v>743</v>
      </c>
      <c r="B224" s="140" t="s">
        <v>372</v>
      </c>
      <c r="C224" s="141"/>
      <c r="D224" s="141"/>
      <c r="E224" s="141"/>
      <c r="F224" s="58" t="s">
        <v>715</v>
      </c>
      <c r="G224" s="59"/>
      <c r="H224" s="131">
        <v>550783.37</v>
      </c>
      <c r="I224" s="131">
        <v>255367.43</v>
      </c>
      <c r="J224" s="131">
        <v>148266.5</v>
      </c>
      <c r="K224" s="131">
        <v>657884.30000000005</v>
      </c>
      <c r="L224" s="147">
        <f>I224-J224</f>
        <v>107100.93</v>
      </c>
    </row>
    <row r="225" spans="1:12" x14ac:dyDescent="0.2">
      <c r="A225" s="64" t="s">
        <v>744</v>
      </c>
      <c r="B225" s="140" t="s">
        <v>372</v>
      </c>
      <c r="C225" s="141"/>
      <c r="D225" s="141"/>
      <c r="E225" s="141"/>
      <c r="F225" s="141"/>
      <c r="G225" s="65" t="s">
        <v>717</v>
      </c>
      <c r="H225" s="142">
        <v>293564.63</v>
      </c>
      <c r="I225" s="142">
        <v>49035.49</v>
      </c>
      <c r="J225" s="142">
        <v>0</v>
      </c>
      <c r="K225" s="142">
        <v>342600.12</v>
      </c>
      <c r="L225" s="143"/>
    </row>
    <row r="226" spans="1:12" x14ac:dyDescent="0.2">
      <c r="A226" s="64" t="s">
        <v>745</v>
      </c>
      <c r="B226" s="140" t="s">
        <v>372</v>
      </c>
      <c r="C226" s="141"/>
      <c r="D226" s="141"/>
      <c r="E226" s="141"/>
      <c r="F226" s="141"/>
      <c r="G226" s="65" t="s">
        <v>719</v>
      </c>
      <c r="H226" s="142">
        <v>27914.76</v>
      </c>
      <c r="I226" s="142">
        <v>133181.20000000001</v>
      </c>
      <c r="J226" s="142">
        <v>114657.98</v>
      </c>
      <c r="K226" s="142">
        <v>46437.98</v>
      </c>
      <c r="L226" s="143"/>
    </row>
    <row r="227" spans="1:12" x14ac:dyDescent="0.2">
      <c r="A227" s="64" t="s">
        <v>746</v>
      </c>
      <c r="B227" s="140" t="s">
        <v>372</v>
      </c>
      <c r="C227" s="141"/>
      <c r="D227" s="141"/>
      <c r="E227" s="141"/>
      <c r="F227" s="141"/>
      <c r="G227" s="65" t="s">
        <v>721</v>
      </c>
      <c r="H227" s="142">
        <v>35171.53</v>
      </c>
      <c r="I227" s="142">
        <v>38735.449999999997</v>
      </c>
      <c r="J227" s="142">
        <v>31584.3</v>
      </c>
      <c r="K227" s="142">
        <v>42322.68</v>
      </c>
      <c r="L227" s="143"/>
    </row>
    <row r="228" spans="1:12" x14ac:dyDescent="0.2">
      <c r="A228" s="64" t="s">
        <v>747</v>
      </c>
      <c r="B228" s="140" t="s">
        <v>372</v>
      </c>
      <c r="C228" s="141"/>
      <c r="D228" s="141"/>
      <c r="E228" s="141"/>
      <c r="F228" s="141"/>
      <c r="G228" s="65" t="s">
        <v>748</v>
      </c>
      <c r="H228" s="142">
        <v>2926.97</v>
      </c>
      <c r="I228" s="142">
        <v>0</v>
      </c>
      <c r="J228" s="142">
        <v>0</v>
      </c>
      <c r="K228" s="142">
        <v>2926.97</v>
      </c>
      <c r="L228" s="143"/>
    </row>
    <row r="229" spans="1:12" x14ac:dyDescent="0.2">
      <c r="A229" s="64" t="s">
        <v>749</v>
      </c>
      <c r="B229" s="140" t="s">
        <v>372</v>
      </c>
      <c r="C229" s="141"/>
      <c r="D229" s="141"/>
      <c r="E229" s="141"/>
      <c r="F229" s="141"/>
      <c r="G229" s="65" t="s">
        <v>723</v>
      </c>
      <c r="H229" s="142">
        <v>84143.96</v>
      </c>
      <c r="I229" s="142">
        <v>15692.98</v>
      </c>
      <c r="J229" s="142">
        <v>0</v>
      </c>
      <c r="K229" s="142">
        <v>99836.94</v>
      </c>
      <c r="L229" s="143"/>
    </row>
    <row r="230" spans="1:12" x14ac:dyDescent="0.2">
      <c r="A230" s="64" t="s">
        <v>750</v>
      </c>
      <c r="B230" s="140" t="s">
        <v>372</v>
      </c>
      <c r="C230" s="141"/>
      <c r="D230" s="141"/>
      <c r="E230" s="141"/>
      <c r="F230" s="141"/>
      <c r="G230" s="65" t="s">
        <v>725</v>
      </c>
      <c r="H230" s="142">
        <v>28030.69</v>
      </c>
      <c r="I230" s="142">
        <v>4636.78</v>
      </c>
      <c r="J230" s="142">
        <v>0</v>
      </c>
      <c r="K230" s="142">
        <v>32667.47</v>
      </c>
      <c r="L230" s="143"/>
    </row>
    <row r="231" spans="1:12" x14ac:dyDescent="0.2">
      <c r="A231" s="64" t="s">
        <v>751</v>
      </c>
      <c r="B231" s="140" t="s">
        <v>372</v>
      </c>
      <c r="C231" s="141"/>
      <c r="D231" s="141"/>
      <c r="E231" s="141"/>
      <c r="F231" s="141"/>
      <c r="G231" s="65" t="s">
        <v>727</v>
      </c>
      <c r="H231" s="142">
        <v>3143.26</v>
      </c>
      <c r="I231" s="142">
        <v>583.46</v>
      </c>
      <c r="J231" s="142">
        <v>0</v>
      </c>
      <c r="K231" s="142">
        <v>3726.72</v>
      </c>
      <c r="L231" s="143"/>
    </row>
    <row r="232" spans="1:12" x14ac:dyDescent="0.2">
      <c r="A232" s="64" t="s">
        <v>752</v>
      </c>
      <c r="B232" s="140" t="s">
        <v>372</v>
      </c>
      <c r="C232" s="141"/>
      <c r="D232" s="141"/>
      <c r="E232" s="141"/>
      <c r="F232" s="141"/>
      <c r="G232" s="65" t="s">
        <v>753</v>
      </c>
      <c r="H232" s="142">
        <v>17385.78</v>
      </c>
      <c r="I232" s="142">
        <v>5403.78</v>
      </c>
      <c r="J232" s="142">
        <v>1744.59</v>
      </c>
      <c r="K232" s="142">
        <v>21044.97</v>
      </c>
      <c r="L232" s="143"/>
    </row>
    <row r="233" spans="1:12" x14ac:dyDescent="0.2">
      <c r="A233" s="64" t="s">
        <v>754</v>
      </c>
      <c r="B233" s="140" t="s">
        <v>372</v>
      </c>
      <c r="C233" s="141"/>
      <c r="D233" s="141"/>
      <c r="E233" s="141"/>
      <c r="F233" s="141"/>
      <c r="G233" s="65" t="s">
        <v>729</v>
      </c>
      <c r="H233" s="142">
        <v>640.44000000000005</v>
      </c>
      <c r="I233" s="142">
        <v>128.1</v>
      </c>
      <c r="J233" s="142">
        <v>0</v>
      </c>
      <c r="K233" s="142">
        <v>768.54</v>
      </c>
      <c r="L233" s="143"/>
    </row>
    <row r="234" spans="1:12" x14ac:dyDescent="0.2">
      <c r="A234" s="64" t="s">
        <v>755</v>
      </c>
      <c r="B234" s="140" t="s">
        <v>372</v>
      </c>
      <c r="C234" s="141"/>
      <c r="D234" s="141"/>
      <c r="E234" s="141"/>
      <c r="F234" s="141"/>
      <c r="G234" s="65" t="s">
        <v>731</v>
      </c>
      <c r="H234" s="142">
        <v>46435.68</v>
      </c>
      <c r="I234" s="142">
        <v>5940.5</v>
      </c>
      <c r="J234" s="142">
        <v>0</v>
      </c>
      <c r="K234" s="142">
        <v>52376.18</v>
      </c>
      <c r="L234" s="143"/>
    </row>
    <row r="235" spans="1:12" x14ac:dyDescent="0.2">
      <c r="A235" s="64" t="s">
        <v>756</v>
      </c>
      <c r="B235" s="140" t="s">
        <v>372</v>
      </c>
      <c r="C235" s="141"/>
      <c r="D235" s="141"/>
      <c r="E235" s="141"/>
      <c r="F235" s="141"/>
      <c r="G235" s="65" t="s">
        <v>757</v>
      </c>
      <c r="H235" s="142">
        <v>8258.67</v>
      </c>
      <c r="I235" s="142">
        <v>1156.69</v>
      </c>
      <c r="J235" s="142">
        <v>279.63</v>
      </c>
      <c r="K235" s="142">
        <v>9135.73</v>
      </c>
      <c r="L235" s="143"/>
    </row>
    <row r="236" spans="1:12" x14ac:dyDescent="0.2">
      <c r="A236" s="64" t="s">
        <v>758</v>
      </c>
      <c r="B236" s="140" t="s">
        <v>372</v>
      </c>
      <c r="C236" s="141"/>
      <c r="D236" s="141"/>
      <c r="E236" s="141"/>
      <c r="F236" s="141"/>
      <c r="G236" s="65" t="s">
        <v>759</v>
      </c>
      <c r="H236" s="142">
        <v>3167</v>
      </c>
      <c r="I236" s="142">
        <v>873</v>
      </c>
      <c r="J236" s="142">
        <v>0</v>
      </c>
      <c r="K236" s="142">
        <v>4040</v>
      </c>
      <c r="L236" s="143"/>
    </row>
    <row r="237" spans="1:12" x14ac:dyDescent="0.2">
      <c r="A237" s="67" t="s">
        <v>372</v>
      </c>
      <c r="B237" s="140" t="s">
        <v>372</v>
      </c>
      <c r="C237" s="141"/>
      <c r="D237" s="141"/>
      <c r="E237" s="141"/>
      <c r="F237" s="141"/>
      <c r="G237" s="68" t="s">
        <v>372</v>
      </c>
      <c r="H237" s="144"/>
      <c r="I237" s="144"/>
      <c r="J237" s="144"/>
      <c r="K237" s="144"/>
      <c r="L237" s="145"/>
    </row>
    <row r="238" spans="1:12" x14ac:dyDescent="0.2">
      <c r="A238" s="57" t="s">
        <v>760</v>
      </c>
      <c r="B238" s="140" t="s">
        <v>372</v>
      </c>
      <c r="C238" s="141"/>
      <c r="D238" s="141"/>
      <c r="E238" s="141"/>
      <c r="F238" s="58" t="s">
        <v>733</v>
      </c>
      <c r="G238" s="59"/>
      <c r="H238" s="131">
        <v>1783845.55</v>
      </c>
      <c r="I238" s="131">
        <v>775564.6</v>
      </c>
      <c r="J238" s="131">
        <v>470141.63</v>
      </c>
      <c r="K238" s="131">
        <v>2089268.52</v>
      </c>
      <c r="L238" s="147">
        <f>I238-J238</f>
        <v>305422.96999999997</v>
      </c>
    </row>
    <row r="239" spans="1:12" x14ac:dyDescent="0.2">
      <c r="A239" s="64" t="s">
        <v>761</v>
      </c>
      <c r="B239" s="140" t="s">
        <v>372</v>
      </c>
      <c r="C239" s="141"/>
      <c r="D239" s="141"/>
      <c r="E239" s="141"/>
      <c r="F239" s="141"/>
      <c r="G239" s="65" t="s">
        <v>717</v>
      </c>
      <c r="H239" s="142">
        <v>867054.36</v>
      </c>
      <c r="I239" s="142">
        <v>145089.71</v>
      </c>
      <c r="J239" s="142">
        <v>767.06</v>
      </c>
      <c r="K239" s="142">
        <v>1011377.01</v>
      </c>
      <c r="L239" s="143"/>
    </row>
    <row r="240" spans="1:12" x14ac:dyDescent="0.2">
      <c r="A240" s="64" t="s">
        <v>762</v>
      </c>
      <c r="B240" s="140" t="s">
        <v>372</v>
      </c>
      <c r="C240" s="141"/>
      <c r="D240" s="141"/>
      <c r="E240" s="141"/>
      <c r="F240" s="141"/>
      <c r="G240" s="65" t="s">
        <v>719</v>
      </c>
      <c r="H240" s="142">
        <v>127502.92</v>
      </c>
      <c r="I240" s="142">
        <v>360238.43</v>
      </c>
      <c r="J240" s="142">
        <v>349295.54</v>
      </c>
      <c r="K240" s="142">
        <v>138445.81</v>
      </c>
      <c r="L240" s="143"/>
    </row>
    <row r="241" spans="1:12" x14ac:dyDescent="0.2">
      <c r="A241" s="64" t="s">
        <v>763</v>
      </c>
      <c r="B241" s="140" t="s">
        <v>372</v>
      </c>
      <c r="C241" s="141"/>
      <c r="D241" s="141"/>
      <c r="E241" s="141"/>
      <c r="F241" s="141"/>
      <c r="G241" s="65" t="s">
        <v>721</v>
      </c>
      <c r="H241" s="142">
        <v>108778.77</v>
      </c>
      <c r="I241" s="142">
        <v>130333.36</v>
      </c>
      <c r="J241" s="142">
        <v>108549.96</v>
      </c>
      <c r="K241" s="142">
        <v>130562.17</v>
      </c>
      <c r="L241" s="143"/>
    </row>
    <row r="242" spans="1:12" x14ac:dyDescent="0.2">
      <c r="A242" s="64" t="s">
        <v>764</v>
      </c>
      <c r="B242" s="140" t="s">
        <v>372</v>
      </c>
      <c r="C242" s="141"/>
      <c r="D242" s="141"/>
      <c r="E242" s="141"/>
      <c r="F242" s="141"/>
      <c r="G242" s="65" t="s">
        <v>748</v>
      </c>
      <c r="H242" s="142">
        <v>-885.22</v>
      </c>
      <c r="I242" s="142">
        <v>0</v>
      </c>
      <c r="J242" s="142">
        <v>0</v>
      </c>
      <c r="K242" s="142">
        <v>-885.22</v>
      </c>
      <c r="L242" s="143"/>
    </row>
    <row r="243" spans="1:12" x14ac:dyDescent="0.2">
      <c r="A243" s="64" t="s">
        <v>765</v>
      </c>
      <c r="B243" s="140" t="s">
        <v>372</v>
      </c>
      <c r="C243" s="141"/>
      <c r="D243" s="141"/>
      <c r="E243" s="141"/>
      <c r="F243" s="141"/>
      <c r="G243" s="65" t="s">
        <v>766</v>
      </c>
      <c r="H243" s="142">
        <v>1245.73</v>
      </c>
      <c r="I243" s="142">
        <v>258.11</v>
      </c>
      <c r="J243" s="142">
        <v>0</v>
      </c>
      <c r="K243" s="142">
        <v>1503.84</v>
      </c>
      <c r="L243" s="143"/>
    </row>
    <row r="244" spans="1:12" x14ac:dyDescent="0.2">
      <c r="A244" s="64" t="s">
        <v>767</v>
      </c>
      <c r="B244" s="140" t="s">
        <v>372</v>
      </c>
      <c r="C244" s="141"/>
      <c r="D244" s="141"/>
      <c r="E244" s="141"/>
      <c r="F244" s="141"/>
      <c r="G244" s="65" t="s">
        <v>723</v>
      </c>
      <c r="H244" s="142">
        <v>256449.98</v>
      </c>
      <c r="I244" s="142">
        <v>44064.77</v>
      </c>
      <c r="J244" s="142">
        <v>0</v>
      </c>
      <c r="K244" s="142">
        <v>300514.75</v>
      </c>
      <c r="L244" s="143"/>
    </row>
    <row r="245" spans="1:12" x14ac:dyDescent="0.2">
      <c r="A245" s="64" t="s">
        <v>768</v>
      </c>
      <c r="B245" s="140" t="s">
        <v>372</v>
      </c>
      <c r="C245" s="141"/>
      <c r="D245" s="141"/>
      <c r="E245" s="141"/>
      <c r="F245" s="141"/>
      <c r="G245" s="65" t="s">
        <v>725</v>
      </c>
      <c r="H245" s="142">
        <v>76117.66</v>
      </c>
      <c r="I245" s="142">
        <v>12926.69</v>
      </c>
      <c r="J245" s="142">
        <v>0</v>
      </c>
      <c r="K245" s="142">
        <v>89044.35</v>
      </c>
      <c r="L245" s="143"/>
    </row>
    <row r="246" spans="1:12" x14ac:dyDescent="0.2">
      <c r="A246" s="64" t="s">
        <v>769</v>
      </c>
      <c r="B246" s="140" t="s">
        <v>372</v>
      </c>
      <c r="C246" s="141"/>
      <c r="D246" s="141"/>
      <c r="E246" s="141"/>
      <c r="F246" s="141"/>
      <c r="G246" s="65" t="s">
        <v>727</v>
      </c>
      <c r="H246" s="142">
        <v>9564.83</v>
      </c>
      <c r="I246" s="142">
        <v>1619.13</v>
      </c>
      <c r="J246" s="142">
        <v>0</v>
      </c>
      <c r="K246" s="142">
        <v>11183.96</v>
      </c>
      <c r="L246" s="143"/>
    </row>
    <row r="247" spans="1:12" x14ac:dyDescent="0.2">
      <c r="A247" s="64" t="s">
        <v>770</v>
      </c>
      <c r="B247" s="140" t="s">
        <v>372</v>
      </c>
      <c r="C247" s="141"/>
      <c r="D247" s="141"/>
      <c r="E247" s="141"/>
      <c r="F247" s="141"/>
      <c r="G247" s="65" t="s">
        <v>753</v>
      </c>
      <c r="H247" s="142">
        <v>88761.27</v>
      </c>
      <c r="I247" s="142">
        <v>26082.71</v>
      </c>
      <c r="J247" s="142">
        <v>8904.76</v>
      </c>
      <c r="K247" s="142">
        <v>105939.22</v>
      </c>
      <c r="L247" s="143"/>
    </row>
    <row r="248" spans="1:12" x14ac:dyDescent="0.2">
      <c r="A248" s="64" t="s">
        <v>771</v>
      </c>
      <c r="B248" s="140" t="s">
        <v>372</v>
      </c>
      <c r="C248" s="141"/>
      <c r="D248" s="141"/>
      <c r="E248" s="141"/>
      <c r="F248" s="141"/>
      <c r="G248" s="65" t="s">
        <v>729</v>
      </c>
      <c r="H248" s="142">
        <v>2921.78</v>
      </c>
      <c r="I248" s="142">
        <v>600.73</v>
      </c>
      <c r="J248" s="142">
        <v>0</v>
      </c>
      <c r="K248" s="142">
        <v>3522.51</v>
      </c>
      <c r="L248" s="143"/>
    </row>
    <row r="249" spans="1:12" x14ac:dyDescent="0.2">
      <c r="A249" s="64" t="s">
        <v>772</v>
      </c>
      <c r="B249" s="140" t="s">
        <v>372</v>
      </c>
      <c r="C249" s="141"/>
      <c r="D249" s="141"/>
      <c r="E249" s="141"/>
      <c r="F249" s="141"/>
      <c r="G249" s="65" t="s">
        <v>731</v>
      </c>
      <c r="H249" s="142">
        <v>196766.33</v>
      </c>
      <c r="I249" s="142">
        <v>40991.870000000003</v>
      </c>
      <c r="J249" s="142">
        <v>0</v>
      </c>
      <c r="K249" s="142">
        <v>237758.2</v>
      </c>
      <c r="L249" s="143"/>
    </row>
    <row r="250" spans="1:12" x14ac:dyDescent="0.2">
      <c r="A250" s="64" t="s">
        <v>773</v>
      </c>
      <c r="B250" s="140" t="s">
        <v>372</v>
      </c>
      <c r="C250" s="141"/>
      <c r="D250" s="141"/>
      <c r="E250" s="141"/>
      <c r="F250" s="141"/>
      <c r="G250" s="65" t="s">
        <v>757</v>
      </c>
      <c r="H250" s="142">
        <v>47564.14</v>
      </c>
      <c r="I250" s="142">
        <v>12777.09</v>
      </c>
      <c r="J250" s="142">
        <v>2624.31</v>
      </c>
      <c r="K250" s="142">
        <v>57716.92</v>
      </c>
      <c r="L250" s="143"/>
    </row>
    <row r="251" spans="1:12" x14ac:dyDescent="0.2">
      <c r="A251" s="64" t="s">
        <v>774</v>
      </c>
      <c r="B251" s="140" t="s">
        <v>372</v>
      </c>
      <c r="C251" s="141"/>
      <c r="D251" s="141"/>
      <c r="E251" s="141"/>
      <c r="F251" s="141"/>
      <c r="G251" s="65" t="s">
        <v>759</v>
      </c>
      <c r="H251" s="142">
        <v>2003</v>
      </c>
      <c r="I251" s="142">
        <v>582</v>
      </c>
      <c r="J251" s="142">
        <v>0</v>
      </c>
      <c r="K251" s="142">
        <v>2585</v>
      </c>
      <c r="L251" s="143"/>
    </row>
    <row r="252" spans="1:12" x14ac:dyDescent="0.2">
      <c r="A252" s="67" t="s">
        <v>372</v>
      </c>
      <c r="B252" s="140" t="s">
        <v>372</v>
      </c>
      <c r="C252" s="141"/>
      <c r="D252" s="141"/>
      <c r="E252" s="141"/>
      <c r="F252" s="141"/>
      <c r="G252" s="68" t="s">
        <v>372</v>
      </c>
      <c r="H252" s="144"/>
      <c r="I252" s="144"/>
      <c r="J252" s="144"/>
      <c r="K252" s="144"/>
      <c r="L252" s="145"/>
    </row>
    <row r="253" spans="1:12" x14ac:dyDescent="0.2">
      <c r="A253" s="57" t="s">
        <v>775</v>
      </c>
      <c r="B253" s="140" t="s">
        <v>372</v>
      </c>
      <c r="C253" s="141"/>
      <c r="D253" s="141"/>
      <c r="E253" s="58" t="s">
        <v>776</v>
      </c>
      <c r="F253" s="59"/>
      <c r="G253" s="59"/>
      <c r="H253" s="131">
        <v>274392.64</v>
      </c>
      <c r="I253" s="131">
        <v>48327.85</v>
      </c>
      <c r="J253" s="131">
        <v>18.48</v>
      </c>
      <c r="K253" s="131">
        <v>322702.01</v>
      </c>
      <c r="L253" s="138"/>
    </row>
    <row r="254" spans="1:12" x14ac:dyDescent="0.2">
      <c r="A254" s="57" t="s">
        <v>777</v>
      </c>
      <c r="B254" s="140" t="s">
        <v>372</v>
      </c>
      <c r="C254" s="141"/>
      <c r="D254" s="141"/>
      <c r="E254" s="141"/>
      <c r="F254" s="58" t="s">
        <v>715</v>
      </c>
      <c r="G254" s="59"/>
      <c r="H254" s="131">
        <v>8127.92</v>
      </c>
      <c r="I254" s="131">
        <v>2252.25</v>
      </c>
      <c r="J254" s="131">
        <v>0</v>
      </c>
      <c r="K254" s="131">
        <v>10380.17</v>
      </c>
      <c r="L254" s="147">
        <f>I254-J254</f>
        <v>2252.25</v>
      </c>
    </row>
    <row r="255" spans="1:12" x14ac:dyDescent="0.2">
      <c r="A255" s="64" t="s">
        <v>778</v>
      </c>
      <c r="B255" s="140" t="s">
        <v>372</v>
      </c>
      <c r="C255" s="141"/>
      <c r="D255" s="141"/>
      <c r="E255" s="141"/>
      <c r="F255" s="141"/>
      <c r="G255" s="65" t="s">
        <v>729</v>
      </c>
      <c r="H255" s="142">
        <v>51.23</v>
      </c>
      <c r="I255" s="142">
        <v>17.079999999999998</v>
      </c>
      <c r="J255" s="142">
        <v>0</v>
      </c>
      <c r="K255" s="142">
        <v>68.31</v>
      </c>
      <c r="L255" s="143"/>
    </row>
    <row r="256" spans="1:12" x14ac:dyDescent="0.2">
      <c r="A256" s="64" t="s">
        <v>779</v>
      </c>
      <c r="B256" s="140" t="s">
        <v>372</v>
      </c>
      <c r="C256" s="141"/>
      <c r="D256" s="141"/>
      <c r="E256" s="141"/>
      <c r="F256" s="141"/>
      <c r="G256" s="65" t="s">
        <v>757</v>
      </c>
      <c r="H256" s="142">
        <v>1550.02</v>
      </c>
      <c r="I256" s="142">
        <v>35.17</v>
      </c>
      <c r="J256" s="142">
        <v>0</v>
      </c>
      <c r="K256" s="142">
        <v>1585.19</v>
      </c>
      <c r="L256" s="143"/>
    </row>
    <row r="257" spans="1:12" x14ac:dyDescent="0.2">
      <c r="A257" s="64" t="s">
        <v>780</v>
      </c>
      <c r="B257" s="140" t="s">
        <v>372</v>
      </c>
      <c r="C257" s="141"/>
      <c r="D257" s="141"/>
      <c r="E257" s="141"/>
      <c r="F257" s="141"/>
      <c r="G257" s="65" t="s">
        <v>781</v>
      </c>
      <c r="H257" s="142">
        <v>6526.67</v>
      </c>
      <c r="I257" s="142">
        <v>2200</v>
      </c>
      <c r="J257" s="142">
        <v>0</v>
      </c>
      <c r="K257" s="142">
        <v>8726.67</v>
      </c>
      <c r="L257" s="143"/>
    </row>
    <row r="258" spans="1:12" x14ac:dyDescent="0.2">
      <c r="A258" s="67" t="s">
        <v>372</v>
      </c>
      <c r="B258" s="140" t="s">
        <v>372</v>
      </c>
      <c r="C258" s="141"/>
      <c r="D258" s="141"/>
      <c r="E258" s="141"/>
      <c r="F258" s="141"/>
      <c r="G258" s="68" t="s">
        <v>372</v>
      </c>
      <c r="H258" s="144"/>
      <c r="I258" s="144"/>
      <c r="J258" s="144"/>
      <c r="K258" s="144"/>
      <c r="L258" s="145"/>
    </row>
    <row r="259" spans="1:12" x14ac:dyDescent="0.2">
      <c r="A259" s="57" t="s">
        <v>782</v>
      </c>
      <c r="B259" s="140" t="s">
        <v>372</v>
      </c>
      <c r="C259" s="141"/>
      <c r="D259" s="141"/>
      <c r="E259" s="141"/>
      <c r="F259" s="58" t="s">
        <v>733</v>
      </c>
      <c r="G259" s="59"/>
      <c r="H259" s="131">
        <v>266264.71999999997</v>
      </c>
      <c r="I259" s="131">
        <v>46075.6</v>
      </c>
      <c r="J259" s="131">
        <v>18.48</v>
      </c>
      <c r="K259" s="131">
        <v>312321.84000000003</v>
      </c>
      <c r="L259" s="147">
        <f>I259-J259</f>
        <v>46057.119999999995</v>
      </c>
    </row>
    <row r="260" spans="1:12" x14ac:dyDescent="0.2">
      <c r="A260" s="64" t="s">
        <v>783</v>
      </c>
      <c r="B260" s="140" t="s">
        <v>372</v>
      </c>
      <c r="C260" s="141"/>
      <c r="D260" s="141"/>
      <c r="E260" s="141"/>
      <c r="F260" s="141"/>
      <c r="G260" s="65" t="s">
        <v>729</v>
      </c>
      <c r="H260" s="142">
        <v>2356.87</v>
      </c>
      <c r="I260" s="142">
        <v>350.13</v>
      </c>
      <c r="J260" s="142">
        <v>0</v>
      </c>
      <c r="K260" s="142">
        <v>2707</v>
      </c>
      <c r="L260" s="143"/>
    </row>
    <row r="261" spans="1:12" x14ac:dyDescent="0.2">
      <c r="A261" s="64" t="s">
        <v>784</v>
      </c>
      <c r="B261" s="140" t="s">
        <v>372</v>
      </c>
      <c r="C261" s="141"/>
      <c r="D261" s="141"/>
      <c r="E261" s="141"/>
      <c r="F261" s="141"/>
      <c r="G261" s="65" t="s">
        <v>757</v>
      </c>
      <c r="H261" s="142">
        <v>48503.59</v>
      </c>
      <c r="I261" s="142">
        <v>9506.7999999999993</v>
      </c>
      <c r="J261" s="142">
        <v>18.48</v>
      </c>
      <c r="K261" s="142">
        <v>57991.91</v>
      </c>
      <c r="L261" s="143"/>
    </row>
    <row r="262" spans="1:12" x14ac:dyDescent="0.2">
      <c r="A262" s="64" t="s">
        <v>785</v>
      </c>
      <c r="B262" s="140" t="s">
        <v>372</v>
      </c>
      <c r="C262" s="141"/>
      <c r="D262" s="141"/>
      <c r="E262" s="141"/>
      <c r="F262" s="141"/>
      <c r="G262" s="65" t="s">
        <v>781</v>
      </c>
      <c r="H262" s="142">
        <v>215404.26</v>
      </c>
      <c r="I262" s="142">
        <v>36218.67</v>
      </c>
      <c r="J262" s="142">
        <v>0</v>
      </c>
      <c r="K262" s="142">
        <v>251622.93</v>
      </c>
      <c r="L262" s="143"/>
    </row>
    <row r="263" spans="1:12" x14ac:dyDescent="0.2">
      <c r="A263" s="57" t="s">
        <v>372</v>
      </c>
      <c r="B263" s="140" t="s">
        <v>372</v>
      </c>
      <c r="C263" s="141"/>
      <c r="D263" s="141"/>
      <c r="E263" s="58" t="s">
        <v>372</v>
      </c>
      <c r="F263" s="59"/>
      <c r="G263" s="59"/>
      <c r="H263" s="136"/>
      <c r="I263" s="136"/>
      <c r="J263" s="136"/>
      <c r="K263" s="136"/>
      <c r="L263" s="146"/>
    </row>
    <row r="264" spans="1:12" x14ac:dyDescent="0.2">
      <c r="A264" s="57" t="s">
        <v>786</v>
      </c>
      <c r="B264" s="140" t="s">
        <v>372</v>
      </c>
      <c r="C264" s="141"/>
      <c r="D264" s="58" t="s">
        <v>787</v>
      </c>
      <c r="E264" s="59"/>
      <c r="F264" s="59"/>
      <c r="G264" s="59"/>
      <c r="H264" s="131">
        <v>858163.23</v>
      </c>
      <c r="I264" s="131">
        <v>124566.2</v>
      </c>
      <c r="J264" s="131">
        <v>0.02</v>
      </c>
      <c r="K264" s="131">
        <v>982729.41</v>
      </c>
      <c r="L264" s="147">
        <f>I264-J264</f>
        <v>124566.18</v>
      </c>
    </row>
    <row r="265" spans="1:12" x14ac:dyDescent="0.2">
      <c r="A265" s="57" t="s">
        <v>788</v>
      </c>
      <c r="B265" s="140" t="s">
        <v>372</v>
      </c>
      <c r="C265" s="141"/>
      <c r="D265" s="141"/>
      <c r="E265" s="58" t="s">
        <v>787</v>
      </c>
      <c r="F265" s="59"/>
      <c r="G265" s="59"/>
      <c r="H265" s="131">
        <v>858163.23</v>
      </c>
      <c r="I265" s="131">
        <v>124566.2</v>
      </c>
      <c r="J265" s="131">
        <v>0.02</v>
      </c>
      <c r="K265" s="131">
        <v>982729.41</v>
      </c>
      <c r="L265" s="138"/>
    </row>
    <row r="266" spans="1:12" x14ac:dyDescent="0.2">
      <c r="A266" s="57" t="s">
        <v>789</v>
      </c>
      <c r="B266" s="140" t="s">
        <v>372</v>
      </c>
      <c r="C266" s="141"/>
      <c r="D266" s="141"/>
      <c r="E266" s="141"/>
      <c r="F266" s="58" t="s">
        <v>787</v>
      </c>
      <c r="G266" s="59"/>
      <c r="H266" s="131">
        <v>858163.23</v>
      </c>
      <c r="I266" s="131">
        <v>124566.2</v>
      </c>
      <c r="J266" s="131">
        <v>0.02</v>
      </c>
      <c r="K266" s="131">
        <v>982729.41</v>
      </c>
      <c r="L266" s="138"/>
    </row>
    <row r="267" spans="1:12" x14ac:dyDescent="0.2">
      <c r="A267" s="64" t="s">
        <v>790</v>
      </c>
      <c r="B267" s="140" t="s">
        <v>372</v>
      </c>
      <c r="C267" s="141"/>
      <c r="D267" s="141"/>
      <c r="E267" s="141"/>
      <c r="F267" s="141"/>
      <c r="G267" s="65" t="s">
        <v>791</v>
      </c>
      <c r="H267" s="142">
        <v>15390</v>
      </c>
      <c r="I267" s="142">
        <v>3230</v>
      </c>
      <c r="J267" s="142">
        <v>0</v>
      </c>
      <c r="K267" s="142">
        <v>18620</v>
      </c>
      <c r="L267" s="147">
        <f t="shared" ref="L267:L274" si="0">I267-J267</f>
        <v>3230</v>
      </c>
    </row>
    <row r="268" spans="1:12" x14ac:dyDescent="0.2">
      <c r="A268" s="64" t="s">
        <v>792</v>
      </c>
      <c r="B268" s="140" t="s">
        <v>372</v>
      </c>
      <c r="C268" s="141"/>
      <c r="D268" s="141"/>
      <c r="E268" s="141"/>
      <c r="F268" s="141"/>
      <c r="G268" s="65" t="s">
        <v>793</v>
      </c>
      <c r="H268" s="142">
        <v>4998</v>
      </c>
      <c r="I268" s="142">
        <v>1249.5</v>
      </c>
      <c r="J268" s="142">
        <v>0</v>
      </c>
      <c r="K268" s="142">
        <v>6247.5</v>
      </c>
      <c r="L268" s="147">
        <f t="shared" si="0"/>
        <v>1249.5</v>
      </c>
    </row>
    <row r="269" spans="1:12" x14ac:dyDescent="0.2">
      <c r="A269" s="64" t="s">
        <v>796</v>
      </c>
      <c r="B269" s="140" t="s">
        <v>372</v>
      </c>
      <c r="C269" s="141"/>
      <c r="D269" s="141"/>
      <c r="E269" s="141"/>
      <c r="F269" s="141"/>
      <c r="G269" s="65" t="s">
        <v>797</v>
      </c>
      <c r="H269" s="142">
        <v>24428.06</v>
      </c>
      <c r="I269" s="142">
        <v>4391.1000000000004</v>
      </c>
      <c r="J269" s="142">
        <v>0</v>
      </c>
      <c r="K269" s="142">
        <v>28819.16</v>
      </c>
      <c r="L269" s="147">
        <f t="shared" si="0"/>
        <v>4391.1000000000004</v>
      </c>
    </row>
    <row r="270" spans="1:12" x14ac:dyDescent="0.2">
      <c r="A270" s="64" t="s">
        <v>798</v>
      </c>
      <c r="B270" s="140" t="s">
        <v>372</v>
      </c>
      <c r="C270" s="141"/>
      <c r="D270" s="141"/>
      <c r="E270" s="141"/>
      <c r="F270" s="141"/>
      <c r="G270" s="65" t="s">
        <v>799</v>
      </c>
      <c r="H270" s="142">
        <v>235548.08</v>
      </c>
      <c r="I270" s="142">
        <v>42909.62</v>
      </c>
      <c r="J270" s="142">
        <v>0</v>
      </c>
      <c r="K270" s="142">
        <v>278457.7</v>
      </c>
      <c r="L270" s="147">
        <f t="shared" si="0"/>
        <v>42909.62</v>
      </c>
    </row>
    <row r="271" spans="1:12" x14ac:dyDescent="0.2">
      <c r="A271" s="64" t="s">
        <v>800</v>
      </c>
      <c r="B271" s="140" t="s">
        <v>372</v>
      </c>
      <c r="C271" s="141"/>
      <c r="D271" s="141"/>
      <c r="E271" s="141"/>
      <c r="F271" s="141"/>
      <c r="G271" s="65" t="s">
        <v>801</v>
      </c>
      <c r="H271" s="142">
        <v>297854.83</v>
      </c>
      <c r="I271" s="142">
        <v>1918.17</v>
      </c>
      <c r="J271" s="142">
        <v>0</v>
      </c>
      <c r="K271" s="142">
        <v>299773</v>
      </c>
      <c r="L271" s="147">
        <f t="shared" si="0"/>
        <v>1918.17</v>
      </c>
    </row>
    <row r="272" spans="1:12" x14ac:dyDescent="0.2">
      <c r="A272" s="64" t="s">
        <v>802</v>
      </c>
      <c r="B272" s="140" t="s">
        <v>372</v>
      </c>
      <c r="C272" s="141"/>
      <c r="D272" s="141"/>
      <c r="E272" s="141"/>
      <c r="F272" s="141"/>
      <c r="G272" s="65" t="s">
        <v>803</v>
      </c>
      <c r="H272" s="142">
        <v>213873.21</v>
      </c>
      <c r="I272" s="142">
        <v>51873.84</v>
      </c>
      <c r="J272" s="142">
        <v>0</v>
      </c>
      <c r="K272" s="142">
        <v>265747.05</v>
      </c>
      <c r="L272" s="147">
        <f t="shared" si="0"/>
        <v>51873.84</v>
      </c>
    </row>
    <row r="273" spans="1:12" x14ac:dyDescent="0.2">
      <c r="A273" s="64" t="s">
        <v>804</v>
      </c>
      <c r="B273" s="140" t="s">
        <v>372</v>
      </c>
      <c r="C273" s="141"/>
      <c r="D273" s="141"/>
      <c r="E273" s="141"/>
      <c r="F273" s="141"/>
      <c r="G273" s="65" t="s">
        <v>805</v>
      </c>
      <c r="H273" s="142">
        <v>32235.1</v>
      </c>
      <c r="I273" s="142">
        <v>12805.32</v>
      </c>
      <c r="J273" s="142">
        <v>0.01</v>
      </c>
      <c r="K273" s="142">
        <v>45040.41</v>
      </c>
      <c r="L273" s="147">
        <f t="shared" si="0"/>
        <v>12805.31</v>
      </c>
    </row>
    <row r="274" spans="1:12" x14ac:dyDescent="0.2">
      <c r="A274" s="64" t="s">
        <v>806</v>
      </c>
      <c r="B274" s="140" t="s">
        <v>372</v>
      </c>
      <c r="C274" s="141"/>
      <c r="D274" s="141"/>
      <c r="E274" s="141"/>
      <c r="F274" s="141"/>
      <c r="G274" s="65" t="s">
        <v>807</v>
      </c>
      <c r="H274" s="142">
        <v>33835.949999999997</v>
      </c>
      <c r="I274" s="142">
        <v>6188.65</v>
      </c>
      <c r="J274" s="142">
        <v>0.01</v>
      </c>
      <c r="K274" s="142">
        <v>40024.589999999997</v>
      </c>
      <c r="L274" s="147">
        <f t="shared" si="0"/>
        <v>6188.6399999999994</v>
      </c>
    </row>
    <row r="275" spans="1:12" x14ac:dyDescent="0.2">
      <c r="A275" s="67" t="s">
        <v>372</v>
      </c>
      <c r="B275" s="140" t="s">
        <v>372</v>
      </c>
      <c r="C275" s="141"/>
      <c r="D275" s="141"/>
      <c r="E275" s="141"/>
      <c r="F275" s="141"/>
      <c r="G275" s="68" t="s">
        <v>372</v>
      </c>
      <c r="H275" s="144"/>
      <c r="I275" s="144"/>
      <c r="J275" s="144"/>
      <c r="K275" s="144"/>
      <c r="L275" s="145"/>
    </row>
    <row r="276" spans="1:12" x14ac:dyDescent="0.2">
      <c r="A276" s="57" t="s">
        <v>808</v>
      </c>
      <c r="B276" s="139" t="s">
        <v>372</v>
      </c>
      <c r="C276" s="58" t="s">
        <v>809</v>
      </c>
      <c r="D276" s="59"/>
      <c r="E276" s="59"/>
      <c r="F276" s="59"/>
      <c r="G276" s="59"/>
      <c r="H276" s="131">
        <v>298873.02</v>
      </c>
      <c r="I276" s="131">
        <v>34778.959999999999</v>
      </c>
      <c r="J276" s="131">
        <v>0</v>
      </c>
      <c r="K276" s="131">
        <v>333651.98</v>
      </c>
      <c r="L276" s="147">
        <f>I276-J276</f>
        <v>34778.959999999999</v>
      </c>
    </row>
    <row r="277" spans="1:12" x14ac:dyDescent="0.2">
      <c r="A277" s="57" t="s">
        <v>810</v>
      </c>
      <c r="B277" s="140" t="s">
        <v>372</v>
      </c>
      <c r="C277" s="141"/>
      <c r="D277" s="58" t="s">
        <v>809</v>
      </c>
      <c r="E277" s="59"/>
      <c r="F277" s="59"/>
      <c r="G277" s="59"/>
      <c r="H277" s="131">
        <v>298873.02</v>
      </c>
      <c r="I277" s="131">
        <v>34778.959999999999</v>
      </c>
      <c r="J277" s="131">
        <v>0</v>
      </c>
      <c r="K277" s="131">
        <v>333651.98</v>
      </c>
      <c r="L277" s="138"/>
    </row>
    <row r="278" spans="1:12" x14ac:dyDescent="0.2">
      <c r="A278" s="57" t="s">
        <v>811</v>
      </c>
      <c r="B278" s="140" t="s">
        <v>372</v>
      </c>
      <c r="C278" s="141"/>
      <c r="D278" s="141"/>
      <c r="E278" s="58" t="s">
        <v>809</v>
      </c>
      <c r="F278" s="59"/>
      <c r="G278" s="59"/>
      <c r="H278" s="131">
        <v>298873.02</v>
      </c>
      <c r="I278" s="131">
        <v>34778.959999999999</v>
      </c>
      <c r="J278" s="131">
        <v>0</v>
      </c>
      <c r="K278" s="131">
        <v>333651.98</v>
      </c>
      <c r="L278" s="138"/>
    </row>
    <row r="279" spans="1:12" x14ac:dyDescent="0.2">
      <c r="A279" s="57" t="s">
        <v>812</v>
      </c>
      <c r="B279" s="140" t="s">
        <v>372</v>
      </c>
      <c r="C279" s="141"/>
      <c r="D279" s="141"/>
      <c r="E279" s="141"/>
      <c r="F279" s="58" t="s">
        <v>813</v>
      </c>
      <c r="G279" s="59"/>
      <c r="H279" s="131">
        <v>11015.89</v>
      </c>
      <c r="I279" s="131">
        <v>2818.87</v>
      </c>
      <c r="J279" s="131">
        <v>0</v>
      </c>
      <c r="K279" s="131">
        <v>13834.76</v>
      </c>
      <c r="L279" s="147">
        <f>I279-J279</f>
        <v>2818.87</v>
      </c>
    </row>
    <row r="280" spans="1:12" x14ac:dyDescent="0.2">
      <c r="A280" s="64" t="s">
        <v>814</v>
      </c>
      <c r="B280" s="140" t="s">
        <v>372</v>
      </c>
      <c r="C280" s="141"/>
      <c r="D280" s="141"/>
      <c r="E280" s="141"/>
      <c r="F280" s="141"/>
      <c r="G280" s="65" t="s">
        <v>815</v>
      </c>
      <c r="H280" s="142">
        <v>11015.89</v>
      </c>
      <c r="I280" s="142">
        <v>2818.87</v>
      </c>
      <c r="J280" s="142">
        <v>0</v>
      </c>
      <c r="K280" s="142">
        <v>13834.76</v>
      </c>
      <c r="L280" s="143"/>
    </row>
    <row r="281" spans="1:12" x14ac:dyDescent="0.2">
      <c r="A281" s="67" t="s">
        <v>372</v>
      </c>
      <c r="B281" s="140" t="s">
        <v>372</v>
      </c>
      <c r="C281" s="141"/>
      <c r="D281" s="141"/>
      <c r="E281" s="141"/>
      <c r="F281" s="141"/>
      <c r="G281" s="68" t="s">
        <v>372</v>
      </c>
      <c r="H281" s="144"/>
      <c r="I281" s="144"/>
      <c r="J281" s="144"/>
      <c r="K281" s="144"/>
      <c r="L281" s="145"/>
    </row>
    <row r="282" spans="1:12" x14ac:dyDescent="0.2">
      <c r="A282" s="57" t="s">
        <v>816</v>
      </c>
      <c r="B282" s="140" t="s">
        <v>372</v>
      </c>
      <c r="C282" s="141"/>
      <c r="D282" s="141"/>
      <c r="E282" s="141"/>
      <c r="F282" s="58" t="s">
        <v>817</v>
      </c>
      <c r="G282" s="59"/>
      <c r="H282" s="131">
        <v>172460.4</v>
      </c>
      <c r="I282" s="131">
        <v>16503.2</v>
      </c>
      <c r="J282" s="131">
        <v>0</v>
      </c>
      <c r="K282" s="131">
        <v>188963.6</v>
      </c>
      <c r="L282" s="147">
        <f>I282-J282</f>
        <v>16503.2</v>
      </c>
    </row>
    <row r="283" spans="1:12" x14ac:dyDescent="0.2">
      <c r="A283" s="64" t="s">
        <v>818</v>
      </c>
      <c r="B283" s="140" t="s">
        <v>372</v>
      </c>
      <c r="C283" s="141"/>
      <c r="D283" s="141"/>
      <c r="E283" s="141"/>
      <c r="F283" s="141"/>
      <c r="G283" s="65" t="s">
        <v>819</v>
      </c>
      <c r="H283" s="142">
        <v>69061.11</v>
      </c>
      <c r="I283" s="142">
        <v>9806.39</v>
      </c>
      <c r="J283" s="142">
        <v>0</v>
      </c>
      <c r="K283" s="142">
        <v>78867.5</v>
      </c>
      <c r="L283" s="147">
        <f t="shared" ref="L283:L286" si="1">I283-J283</f>
        <v>9806.39</v>
      </c>
    </row>
    <row r="284" spans="1:12" x14ac:dyDescent="0.2">
      <c r="A284" s="64" t="s">
        <v>820</v>
      </c>
      <c r="B284" s="140" t="s">
        <v>372</v>
      </c>
      <c r="C284" s="141"/>
      <c r="D284" s="141"/>
      <c r="E284" s="141"/>
      <c r="F284" s="141"/>
      <c r="G284" s="65" t="s">
        <v>821</v>
      </c>
      <c r="H284" s="142">
        <v>29298.65</v>
      </c>
      <c r="I284" s="142">
        <v>2599.5</v>
      </c>
      <c r="J284" s="142">
        <v>0</v>
      </c>
      <c r="K284" s="142">
        <v>31898.15</v>
      </c>
      <c r="L284" s="147">
        <f t="shared" si="1"/>
        <v>2599.5</v>
      </c>
    </row>
    <row r="285" spans="1:12" x14ac:dyDescent="0.2">
      <c r="A285" s="64" t="s">
        <v>822</v>
      </c>
      <c r="B285" s="140" t="s">
        <v>372</v>
      </c>
      <c r="C285" s="141"/>
      <c r="D285" s="141"/>
      <c r="E285" s="141"/>
      <c r="F285" s="141"/>
      <c r="G285" s="65" t="s">
        <v>823</v>
      </c>
      <c r="H285" s="142">
        <v>56884.95</v>
      </c>
      <c r="I285" s="142">
        <v>0</v>
      </c>
      <c r="J285" s="142">
        <v>0</v>
      </c>
      <c r="K285" s="142">
        <v>56884.95</v>
      </c>
      <c r="L285" s="147">
        <f t="shared" si="1"/>
        <v>0</v>
      </c>
    </row>
    <row r="286" spans="1:12" x14ac:dyDescent="0.2">
      <c r="A286" s="64" t="s">
        <v>824</v>
      </c>
      <c r="B286" s="140" t="s">
        <v>372</v>
      </c>
      <c r="C286" s="141"/>
      <c r="D286" s="141"/>
      <c r="E286" s="141"/>
      <c r="F286" s="141"/>
      <c r="G286" s="65" t="s">
        <v>825</v>
      </c>
      <c r="H286" s="142">
        <v>17215.689999999999</v>
      </c>
      <c r="I286" s="142">
        <v>4097.3100000000004</v>
      </c>
      <c r="J286" s="142">
        <v>0</v>
      </c>
      <c r="K286" s="142">
        <v>21313</v>
      </c>
      <c r="L286" s="147">
        <f t="shared" si="1"/>
        <v>4097.3100000000004</v>
      </c>
    </row>
    <row r="287" spans="1:12" x14ac:dyDescent="0.2">
      <c r="A287" s="67" t="s">
        <v>372</v>
      </c>
      <c r="B287" s="140" t="s">
        <v>372</v>
      </c>
      <c r="C287" s="141"/>
      <c r="D287" s="141"/>
      <c r="E287" s="141"/>
      <c r="F287" s="141"/>
      <c r="G287" s="68" t="s">
        <v>372</v>
      </c>
      <c r="H287" s="144"/>
      <c r="I287" s="144"/>
      <c r="J287" s="144"/>
      <c r="K287" s="144"/>
      <c r="L287" s="145"/>
    </row>
    <row r="288" spans="1:12" x14ac:dyDescent="0.2">
      <c r="A288" s="57" t="s">
        <v>826</v>
      </c>
      <c r="B288" s="140" t="s">
        <v>372</v>
      </c>
      <c r="C288" s="141"/>
      <c r="D288" s="141"/>
      <c r="E288" s="141"/>
      <c r="F288" s="58" t="s">
        <v>827</v>
      </c>
      <c r="G288" s="59"/>
      <c r="H288" s="131">
        <v>335</v>
      </c>
      <c r="I288" s="131">
        <v>0</v>
      </c>
      <c r="J288" s="131">
        <v>0</v>
      </c>
      <c r="K288" s="131">
        <v>335</v>
      </c>
      <c r="L288" s="147">
        <f>I288-J288</f>
        <v>0</v>
      </c>
    </row>
    <row r="289" spans="1:12" x14ac:dyDescent="0.2">
      <c r="A289" s="64" t="s">
        <v>828</v>
      </c>
      <c r="B289" s="140" t="s">
        <v>372</v>
      </c>
      <c r="C289" s="141"/>
      <c r="D289" s="141"/>
      <c r="E289" s="141"/>
      <c r="F289" s="141"/>
      <c r="G289" s="65" t="s">
        <v>829</v>
      </c>
      <c r="H289" s="142">
        <v>335</v>
      </c>
      <c r="I289" s="142">
        <v>0</v>
      </c>
      <c r="J289" s="142">
        <v>0</v>
      </c>
      <c r="K289" s="142">
        <v>335</v>
      </c>
      <c r="L289" s="143"/>
    </row>
    <row r="290" spans="1:12" x14ac:dyDescent="0.2">
      <c r="A290" s="67" t="s">
        <v>372</v>
      </c>
      <c r="B290" s="140" t="s">
        <v>372</v>
      </c>
      <c r="C290" s="141"/>
      <c r="D290" s="141"/>
      <c r="E290" s="141"/>
      <c r="F290" s="141"/>
      <c r="G290" s="68" t="s">
        <v>372</v>
      </c>
      <c r="H290" s="144"/>
      <c r="I290" s="144"/>
      <c r="J290" s="144"/>
      <c r="K290" s="144"/>
      <c r="L290" s="145"/>
    </row>
    <row r="291" spans="1:12" x14ac:dyDescent="0.2">
      <c r="A291" s="57" t="s">
        <v>832</v>
      </c>
      <c r="B291" s="140" t="s">
        <v>372</v>
      </c>
      <c r="C291" s="141"/>
      <c r="D291" s="141"/>
      <c r="E291" s="141"/>
      <c r="F291" s="58" t="s">
        <v>833</v>
      </c>
      <c r="G291" s="59"/>
      <c r="H291" s="131">
        <v>39</v>
      </c>
      <c r="I291" s="131">
        <v>0</v>
      </c>
      <c r="J291" s="131">
        <v>0</v>
      </c>
      <c r="K291" s="131">
        <v>39</v>
      </c>
      <c r="L291" s="147">
        <f>I291-J291</f>
        <v>0</v>
      </c>
    </row>
    <row r="292" spans="1:12" x14ac:dyDescent="0.2">
      <c r="A292" s="64" t="s">
        <v>838</v>
      </c>
      <c r="B292" s="140" t="s">
        <v>372</v>
      </c>
      <c r="C292" s="141"/>
      <c r="D292" s="141"/>
      <c r="E292" s="141"/>
      <c r="F292" s="141"/>
      <c r="G292" s="65" t="s">
        <v>839</v>
      </c>
      <c r="H292" s="142">
        <v>39</v>
      </c>
      <c r="I292" s="142">
        <v>0</v>
      </c>
      <c r="J292" s="142">
        <v>0</v>
      </c>
      <c r="K292" s="142">
        <v>39</v>
      </c>
      <c r="L292" s="143"/>
    </row>
    <row r="293" spans="1:12" x14ac:dyDescent="0.2">
      <c r="A293" s="67" t="s">
        <v>372</v>
      </c>
      <c r="B293" s="140" t="s">
        <v>372</v>
      </c>
      <c r="C293" s="141"/>
      <c r="D293" s="141"/>
      <c r="E293" s="141"/>
      <c r="F293" s="141"/>
      <c r="G293" s="68" t="s">
        <v>372</v>
      </c>
      <c r="H293" s="144"/>
      <c r="I293" s="144"/>
      <c r="J293" s="144"/>
      <c r="K293" s="144"/>
      <c r="L293" s="145"/>
    </row>
    <row r="294" spans="1:12" x14ac:dyDescent="0.2">
      <c r="A294" s="57" t="s">
        <v>840</v>
      </c>
      <c r="B294" s="140" t="s">
        <v>372</v>
      </c>
      <c r="C294" s="141"/>
      <c r="D294" s="141"/>
      <c r="E294" s="141"/>
      <c r="F294" s="58" t="s">
        <v>841</v>
      </c>
      <c r="G294" s="59"/>
      <c r="H294" s="131">
        <v>41747.660000000003</v>
      </c>
      <c r="I294" s="131">
        <v>8074.41</v>
      </c>
      <c r="J294" s="131">
        <v>0</v>
      </c>
      <c r="K294" s="131">
        <v>49822.07</v>
      </c>
      <c r="L294" s="147">
        <f>I294-J294</f>
        <v>8074.41</v>
      </c>
    </row>
    <row r="295" spans="1:12" x14ac:dyDescent="0.2">
      <c r="A295" s="64" t="s">
        <v>842</v>
      </c>
      <c r="B295" s="140" t="s">
        <v>372</v>
      </c>
      <c r="C295" s="141"/>
      <c r="D295" s="141"/>
      <c r="E295" s="141"/>
      <c r="F295" s="141"/>
      <c r="G295" s="65" t="s">
        <v>843</v>
      </c>
      <c r="H295" s="142">
        <v>17663.29</v>
      </c>
      <c r="I295" s="142">
        <v>2779.63</v>
      </c>
      <c r="J295" s="142">
        <v>0</v>
      </c>
      <c r="K295" s="142">
        <v>20442.919999999998</v>
      </c>
      <c r="L295" s="143"/>
    </row>
    <row r="296" spans="1:12" x14ac:dyDescent="0.2">
      <c r="A296" s="64" t="s">
        <v>844</v>
      </c>
      <c r="B296" s="140" t="s">
        <v>372</v>
      </c>
      <c r="C296" s="141"/>
      <c r="D296" s="141"/>
      <c r="E296" s="141"/>
      <c r="F296" s="141"/>
      <c r="G296" s="65" t="s">
        <v>845</v>
      </c>
      <c r="H296" s="142">
        <v>11097.72</v>
      </c>
      <c r="I296" s="142">
        <v>1180.08</v>
      </c>
      <c r="J296" s="142">
        <v>0</v>
      </c>
      <c r="K296" s="142">
        <v>12277.8</v>
      </c>
      <c r="L296" s="143"/>
    </row>
    <row r="297" spans="1:12" x14ac:dyDescent="0.2">
      <c r="A297" s="64" t="s">
        <v>846</v>
      </c>
      <c r="B297" s="140" t="s">
        <v>372</v>
      </c>
      <c r="C297" s="141"/>
      <c r="D297" s="141"/>
      <c r="E297" s="141"/>
      <c r="F297" s="141"/>
      <c r="G297" s="65" t="s">
        <v>847</v>
      </c>
      <c r="H297" s="142">
        <v>5684.9</v>
      </c>
      <c r="I297" s="142">
        <v>0</v>
      </c>
      <c r="J297" s="142">
        <v>0</v>
      </c>
      <c r="K297" s="142">
        <v>5684.9</v>
      </c>
      <c r="L297" s="143"/>
    </row>
    <row r="298" spans="1:12" x14ac:dyDescent="0.2">
      <c r="A298" s="64" t="s">
        <v>848</v>
      </c>
      <c r="B298" s="140" t="s">
        <v>372</v>
      </c>
      <c r="C298" s="141"/>
      <c r="D298" s="141"/>
      <c r="E298" s="141"/>
      <c r="F298" s="141"/>
      <c r="G298" s="65" t="s">
        <v>849</v>
      </c>
      <c r="H298" s="142">
        <v>720.4</v>
      </c>
      <c r="I298" s="142">
        <v>30</v>
      </c>
      <c r="J298" s="142">
        <v>0</v>
      </c>
      <c r="K298" s="142">
        <v>750.4</v>
      </c>
      <c r="L298" s="143"/>
    </row>
    <row r="299" spans="1:12" x14ac:dyDescent="0.2">
      <c r="A299" s="64" t="s">
        <v>850</v>
      </c>
      <c r="B299" s="140" t="s">
        <v>372</v>
      </c>
      <c r="C299" s="141"/>
      <c r="D299" s="141"/>
      <c r="E299" s="141"/>
      <c r="F299" s="141"/>
      <c r="G299" s="65" t="s">
        <v>851</v>
      </c>
      <c r="H299" s="142">
        <v>6100.05</v>
      </c>
      <c r="I299" s="142">
        <v>1432.9</v>
      </c>
      <c r="J299" s="142">
        <v>0</v>
      </c>
      <c r="K299" s="142">
        <v>7532.95</v>
      </c>
      <c r="L299" s="143"/>
    </row>
    <row r="300" spans="1:12" x14ac:dyDescent="0.2">
      <c r="A300" s="64" t="s">
        <v>852</v>
      </c>
      <c r="B300" s="140" t="s">
        <v>372</v>
      </c>
      <c r="C300" s="141"/>
      <c r="D300" s="141"/>
      <c r="E300" s="141"/>
      <c r="F300" s="141"/>
      <c r="G300" s="65" t="s">
        <v>805</v>
      </c>
      <c r="H300" s="142">
        <v>481.3</v>
      </c>
      <c r="I300" s="142">
        <v>2651.8</v>
      </c>
      <c r="J300" s="142">
        <v>0</v>
      </c>
      <c r="K300" s="142">
        <v>3133.1</v>
      </c>
      <c r="L300" s="143"/>
    </row>
    <row r="301" spans="1:12" x14ac:dyDescent="0.2">
      <c r="A301" s="67" t="s">
        <v>372</v>
      </c>
      <c r="B301" s="140" t="s">
        <v>372</v>
      </c>
      <c r="C301" s="141"/>
      <c r="D301" s="141"/>
      <c r="E301" s="141"/>
      <c r="F301" s="141"/>
      <c r="G301" s="68" t="s">
        <v>372</v>
      </c>
      <c r="H301" s="144"/>
      <c r="I301" s="144"/>
      <c r="J301" s="144"/>
      <c r="K301" s="144"/>
      <c r="L301" s="145"/>
    </row>
    <row r="302" spans="1:12" x14ac:dyDescent="0.2">
      <c r="A302" s="57" t="s">
        <v>853</v>
      </c>
      <c r="B302" s="140" t="s">
        <v>372</v>
      </c>
      <c r="C302" s="141"/>
      <c r="D302" s="141"/>
      <c r="E302" s="141"/>
      <c r="F302" s="58" t="s">
        <v>854</v>
      </c>
      <c r="G302" s="59"/>
      <c r="H302" s="131">
        <v>34370.400000000001</v>
      </c>
      <c r="I302" s="131">
        <v>3433.69</v>
      </c>
      <c r="J302" s="131">
        <v>0</v>
      </c>
      <c r="K302" s="131">
        <v>37804.089999999997</v>
      </c>
      <c r="L302" s="147">
        <f>I302-J302</f>
        <v>3433.69</v>
      </c>
    </row>
    <row r="303" spans="1:12" x14ac:dyDescent="0.2">
      <c r="A303" s="64" t="s">
        <v>855</v>
      </c>
      <c r="B303" s="140" t="s">
        <v>372</v>
      </c>
      <c r="C303" s="141"/>
      <c r="D303" s="141"/>
      <c r="E303" s="141"/>
      <c r="F303" s="141"/>
      <c r="G303" s="65" t="s">
        <v>643</v>
      </c>
      <c r="H303" s="142">
        <v>4625.95</v>
      </c>
      <c r="I303" s="142">
        <v>1492.38</v>
      </c>
      <c r="J303" s="142">
        <v>0</v>
      </c>
      <c r="K303" s="142">
        <v>6118.33</v>
      </c>
      <c r="L303" s="143"/>
    </row>
    <row r="304" spans="1:12" x14ac:dyDescent="0.2">
      <c r="A304" s="64" t="s">
        <v>856</v>
      </c>
      <c r="B304" s="140" t="s">
        <v>372</v>
      </c>
      <c r="C304" s="141"/>
      <c r="D304" s="141"/>
      <c r="E304" s="141"/>
      <c r="F304" s="141"/>
      <c r="G304" s="65" t="s">
        <v>857</v>
      </c>
      <c r="H304" s="142">
        <v>189.64</v>
      </c>
      <c r="I304" s="142">
        <v>177.52</v>
      </c>
      <c r="J304" s="142">
        <v>0</v>
      </c>
      <c r="K304" s="142">
        <v>367.16</v>
      </c>
      <c r="L304" s="143"/>
    </row>
    <row r="305" spans="1:12" x14ac:dyDescent="0.2">
      <c r="A305" s="64" t="s">
        <v>858</v>
      </c>
      <c r="B305" s="140" t="s">
        <v>372</v>
      </c>
      <c r="C305" s="141"/>
      <c r="D305" s="141"/>
      <c r="E305" s="141"/>
      <c r="F305" s="141"/>
      <c r="G305" s="65" t="s">
        <v>859</v>
      </c>
      <c r="H305" s="142">
        <v>5963.69</v>
      </c>
      <c r="I305" s="142">
        <v>1127</v>
      </c>
      <c r="J305" s="142">
        <v>0</v>
      </c>
      <c r="K305" s="142">
        <v>7090.69</v>
      </c>
      <c r="L305" s="143"/>
    </row>
    <row r="306" spans="1:12" x14ac:dyDescent="0.2">
      <c r="A306" s="64" t="s">
        <v>860</v>
      </c>
      <c r="B306" s="140" t="s">
        <v>372</v>
      </c>
      <c r="C306" s="141"/>
      <c r="D306" s="141"/>
      <c r="E306" s="141"/>
      <c r="F306" s="141"/>
      <c r="G306" s="65" t="s">
        <v>861</v>
      </c>
      <c r="H306" s="142">
        <v>22480.02</v>
      </c>
      <c r="I306" s="142">
        <v>323.27</v>
      </c>
      <c r="J306" s="142">
        <v>0</v>
      </c>
      <c r="K306" s="142">
        <v>22803.29</v>
      </c>
      <c r="L306" s="143"/>
    </row>
    <row r="307" spans="1:12" x14ac:dyDescent="0.2">
      <c r="A307" s="64" t="s">
        <v>862</v>
      </c>
      <c r="B307" s="140" t="s">
        <v>372</v>
      </c>
      <c r="C307" s="141"/>
      <c r="D307" s="141"/>
      <c r="E307" s="141"/>
      <c r="F307" s="141"/>
      <c r="G307" s="65" t="s">
        <v>863</v>
      </c>
      <c r="H307" s="142">
        <v>1055.78</v>
      </c>
      <c r="I307" s="142">
        <v>313.52</v>
      </c>
      <c r="J307" s="142">
        <v>0</v>
      </c>
      <c r="K307" s="142">
        <v>1369.3</v>
      </c>
      <c r="L307" s="143"/>
    </row>
    <row r="308" spans="1:12" x14ac:dyDescent="0.2">
      <c r="A308" s="64" t="s">
        <v>864</v>
      </c>
      <c r="B308" s="140" t="s">
        <v>372</v>
      </c>
      <c r="C308" s="141"/>
      <c r="D308" s="141"/>
      <c r="E308" s="141"/>
      <c r="F308" s="141"/>
      <c r="G308" s="65" t="s">
        <v>865</v>
      </c>
      <c r="H308" s="142">
        <v>55.32</v>
      </c>
      <c r="I308" s="142">
        <v>0</v>
      </c>
      <c r="J308" s="142">
        <v>0</v>
      </c>
      <c r="K308" s="142">
        <v>55.32</v>
      </c>
      <c r="L308" s="143"/>
    </row>
    <row r="309" spans="1:12" x14ac:dyDescent="0.2">
      <c r="A309" s="67" t="s">
        <v>372</v>
      </c>
      <c r="B309" s="140" t="s">
        <v>372</v>
      </c>
      <c r="C309" s="141"/>
      <c r="D309" s="141"/>
      <c r="E309" s="141"/>
      <c r="F309" s="141"/>
      <c r="G309" s="68" t="s">
        <v>372</v>
      </c>
      <c r="H309" s="144"/>
      <c r="I309" s="144"/>
      <c r="J309" s="144"/>
      <c r="K309" s="144"/>
      <c r="L309" s="145"/>
    </row>
    <row r="310" spans="1:12" x14ac:dyDescent="0.2">
      <c r="A310" s="57" t="s">
        <v>866</v>
      </c>
      <c r="B310" s="140" t="s">
        <v>372</v>
      </c>
      <c r="C310" s="141"/>
      <c r="D310" s="141"/>
      <c r="E310" s="141"/>
      <c r="F310" s="58" t="s">
        <v>867</v>
      </c>
      <c r="G310" s="59"/>
      <c r="H310" s="131">
        <v>36204.67</v>
      </c>
      <c r="I310" s="131">
        <v>3948.79</v>
      </c>
      <c r="J310" s="131">
        <v>0</v>
      </c>
      <c r="K310" s="131">
        <v>40153.46</v>
      </c>
      <c r="L310" s="147">
        <f>I310-J310</f>
        <v>3948.79</v>
      </c>
    </row>
    <row r="311" spans="1:12" x14ac:dyDescent="0.2">
      <c r="A311" s="64" t="s">
        <v>868</v>
      </c>
      <c r="B311" s="140" t="s">
        <v>372</v>
      </c>
      <c r="C311" s="141"/>
      <c r="D311" s="141"/>
      <c r="E311" s="141"/>
      <c r="F311" s="141"/>
      <c r="G311" s="65" t="s">
        <v>869</v>
      </c>
      <c r="H311" s="142">
        <v>275.81</v>
      </c>
      <c r="I311" s="142">
        <v>0</v>
      </c>
      <c r="J311" s="142">
        <v>0</v>
      </c>
      <c r="K311" s="142">
        <v>275.81</v>
      </c>
      <c r="L311" s="143"/>
    </row>
    <row r="312" spans="1:12" x14ac:dyDescent="0.2">
      <c r="A312" s="64" t="s">
        <v>870</v>
      </c>
      <c r="B312" s="140" t="s">
        <v>372</v>
      </c>
      <c r="C312" s="141"/>
      <c r="D312" s="141"/>
      <c r="E312" s="141"/>
      <c r="F312" s="141"/>
      <c r="G312" s="65" t="s">
        <v>871</v>
      </c>
      <c r="H312" s="142">
        <v>725.56</v>
      </c>
      <c r="I312" s="142">
        <v>34.6</v>
      </c>
      <c r="J312" s="142">
        <v>0</v>
      </c>
      <c r="K312" s="142">
        <v>760.16</v>
      </c>
      <c r="L312" s="143"/>
    </row>
    <row r="313" spans="1:12" x14ac:dyDescent="0.2">
      <c r="A313" s="64" t="s">
        <v>872</v>
      </c>
      <c r="B313" s="140" t="s">
        <v>372</v>
      </c>
      <c r="C313" s="141"/>
      <c r="D313" s="141"/>
      <c r="E313" s="141"/>
      <c r="F313" s="141"/>
      <c r="G313" s="65" t="s">
        <v>873</v>
      </c>
      <c r="H313" s="142">
        <v>894.6</v>
      </c>
      <c r="I313" s="142">
        <v>0</v>
      </c>
      <c r="J313" s="142">
        <v>0</v>
      </c>
      <c r="K313" s="142">
        <v>894.6</v>
      </c>
      <c r="L313" s="143"/>
    </row>
    <row r="314" spans="1:12" x14ac:dyDescent="0.2">
      <c r="A314" s="64" t="s">
        <v>874</v>
      </c>
      <c r="B314" s="140" t="s">
        <v>372</v>
      </c>
      <c r="C314" s="141"/>
      <c r="D314" s="141"/>
      <c r="E314" s="141"/>
      <c r="F314" s="141"/>
      <c r="G314" s="65" t="s">
        <v>875</v>
      </c>
      <c r="H314" s="142">
        <v>2349.2600000000002</v>
      </c>
      <c r="I314" s="142">
        <v>0</v>
      </c>
      <c r="J314" s="142">
        <v>0</v>
      </c>
      <c r="K314" s="142">
        <v>2349.2600000000002</v>
      </c>
      <c r="L314" s="143"/>
    </row>
    <row r="315" spans="1:12" x14ac:dyDescent="0.2">
      <c r="A315" s="64" t="s">
        <v>876</v>
      </c>
      <c r="B315" s="140" t="s">
        <v>372</v>
      </c>
      <c r="C315" s="141"/>
      <c r="D315" s="141"/>
      <c r="E315" s="141"/>
      <c r="F315" s="141"/>
      <c r="G315" s="65" t="s">
        <v>877</v>
      </c>
      <c r="H315" s="142">
        <v>245</v>
      </c>
      <c r="I315" s="142">
        <v>0</v>
      </c>
      <c r="J315" s="142">
        <v>0</v>
      </c>
      <c r="K315" s="142">
        <v>245</v>
      </c>
      <c r="L315" s="143"/>
    </row>
    <row r="316" spans="1:12" x14ac:dyDescent="0.2">
      <c r="A316" s="64" t="s">
        <v>880</v>
      </c>
      <c r="B316" s="140" t="s">
        <v>372</v>
      </c>
      <c r="C316" s="141"/>
      <c r="D316" s="141"/>
      <c r="E316" s="141"/>
      <c r="F316" s="141"/>
      <c r="G316" s="65" t="s">
        <v>881</v>
      </c>
      <c r="H316" s="142">
        <v>46.8</v>
      </c>
      <c r="I316" s="142">
        <v>0</v>
      </c>
      <c r="J316" s="142">
        <v>0</v>
      </c>
      <c r="K316" s="142">
        <v>46.8</v>
      </c>
      <c r="L316" s="143"/>
    </row>
    <row r="317" spans="1:12" x14ac:dyDescent="0.2">
      <c r="A317" s="64" t="s">
        <v>1090</v>
      </c>
      <c r="B317" s="140" t="s">
        <v>372</v>
      </c>
      <c r="C317" s="141"/>
      <c r="D317" s="141"/>
      <c r="E317" s="141"/>
      <c r="F317" s="141"/>
      <c r="G317" s="65" t="s">
        <v>919</v>
      </c>
      <c r="H317" s="142">
        <v>15800</v>
      </c>
      <c r="I317" s="142">
        <v>0</v>
      </c>
      <c r="J317" s="142">
        <v>0</v>
      </c>
      <c r="K317" s="142">
        <v>15800</v>
      </c>
      <c r="L317" s="143"/>
    </row>
    <row r="318" spans="1:12" x14ac:dyDescent="0.2">
      <c r="A318" s="64" t="s">
        <v>882</v>
      </c>
      <c r="B318" s="140" t="s">
        <v>372</v>
      </c>
      <c r="C318" s="141"/>
      <c r="D318" s="141"/>
      <c r="E318" s="141"/>
      <c r="F318" s="141"/>
      <c r="G318" s="65" t="s">
        <v>883</v>
      </c>
      <c r="H318" s="142">
        <v>1720.73</v>
      </c>
      <c r="I318" s="142">
        <v>0</v>
      </c>
      <c r="J318" s="142">
        <v>0</v>
      </c>
      <c r="K318" s="142">
        <v>1720.73</v>
      </c>
      <c r="L318" s="143"/>
    </row>
    <row r="319" spans="1:12" x14ac:dyDescent="0.2">
      <c r="A319" s="64" t="s">
        <v>884</v>
      </c>
      <c r="B319" s="140" t="s">
        <v>372</v>
      </c>
      <c r="C319" s="141"/>
      <c r="D319" s="141"/>
      <c r="E319" s="141"/>
      <c r="F319" s="141"/>
      <c r="G319" s="65" t="s">
        <v>885</v>
      </c>
      <c r="H319" s="142">
        <v>181.9</v>
      </c>
      <c r="I319" s="142">
        <v>0</v>
      </c>
      <c r="J319" s="142">
        <v>0</v>
      </c>
      <c r="K319" s="142">
        <v>181.9</v>
      </c>
      <c r="L319" s="143"/>
    </row>
    <row r="320" spans="1:12" x14ac:dyDescent="0.2">
      <c r="A320" s="64" t="s">
        <v>886</v>
      </c>
      <c r="B320" s="140" t="s">
        <v>372</v>
      </c>
      <c r="C320" s="141"/>
      <c r="D320" s="141"/>
      <c r="E320" s="141"/>
      <c r="F320" s="141"/>
      <c r="G320" s="65" t="s">
        <v>887</v>
      </c>
      <c r="H320" s="142">
        <v>4768.32</v>
      </c>
      <c r="I320" s="142">
        <v>0</v>
      </c>
      <c r="J320" s="142">
        <v>0</v>
      </c>
      <c r="K320" s="142">
        <v>4768.32</v>
      </c>
      <c r="L320" s="143"/>
    </row>
    <row r="321" spans="1:12" x14ac:dyDescent="0.2">
      <c r="A321" s="64" t="s">
        <v>888</v>
      </c>
      <c r="B321" s="140" t="s">
        <v>372</v>
      </c>
      <c r="C321" s="141"/>
      <c r="D321" s="141"/>
      <c r="E321" s="141"/>
      <c r="F321" s="141"/>
      <c r="G321" s="65" t="s">
        <v>889</v>
      </c>
      <c r="H321" s="142">
        <v>1593</v>
      </c>
      <c r="I321" s="142">
        <v>591.5</v>
      </c>
      <c r="J321" s="142">
        <v>0</v>
      </c>
      <c r="K321" s="142">
        <v>2184.5</v>
      </c>
      <c r="L321" s="143"/>
    </row>
    <row r="322" spans="1:12" x14ac:dyDescent="0.2">
      <c r="A322" s="64" t="s">
        <v>892</v>
      </c>
      <c r="B322" s="140" t="s">
        <v>372</v>
      </c>
      <c r="C322" s="141"/>
      <c r="D322" s="141"/>
      <c r="E322" s="141"/>
      <c r="F322" s="141"/>
      <c r="G322" s="65" t="s">
        <v>893</v>
      </c>
      <c r="H322" s="142">
        <v>971.62</v>
      </c>
      <c r="I322" s="142">
        <v>200.92</v>
      </c>
      <c r="J322" s="142">
        <v>0</v>
      </c>
      <c r="K322" s="142">
        <v>1172.54</v>
      </c>
      <c r="L322" s="143"/>
    </row>
    <row r="323" spans="1:12" x14ac:dyDescent="0.2">
      <c r="A323" s="64" t="s">
        <v>894</v>
      </c>
      <c r="B323" s="140" t="s">
        <v>372</v>
      </c>
      <c r="C323" s="141"/>
      <c r="D323" s="141"/>
      <c r="E323" s="141"/>
      <c r="F323" s="141"/>
      <c r="G323" s="65" t="s">
        <v>895</v>
      </c>
      <c r="H323" s="142">
        <v>3136.84</v>
      </c>
      <c r="I323" s="142">
        <v>642.95000000000005</v>
      </c>
      <c r="J323" s="142">
        <v>0</v>
      </c>
      <c r="K323" s="142">
        <v>3779.79</v>
      </c>
      <c r="L323" s="143"/>
    </row>
    <row r="324" spans="1:12" x14ac:dyDescent="0.2">
      <c r="A324" s="64" t="s">
        <v>896</v>
      </c>
      <c r="B324" s="140" t="s">
        <v>372</v>
      </c>
      <c r="C324" s="141"/>
      <c r="D324" s="141"/>
      <c r="E324" s="141"/>
      <c r="F324" s="141"/>
      <c r="G324" s="65" t="s">
        <v>897</v>
      </c>
      <c r="H324" s="142">
        <v>3495.23</v>
      </c>
      <c r="I324" s="142">
        <v>2478.8200000000002</v>
      </c>
      <c r="J324" s="142">
        <v>0</v>
      </c>
      <c r="K324" s="142">
        <v>5974.05</v>
      </c>
      <c r="L324" s="143"/>
    </row>
    <row r="325" spans="1:12" x14ac:dyDescent="0.2">
      <c r="A325" s="67" t="s">
        <v>372</v>
      </c>
      <c r="B325" s="140" t="s">
        <v>372</v>
      </c>
      <c r="C325" s="141"/>
      <c r="D325" s="141"/>
      <c r="E325" s="141"/>
      <c r="F325" s="141"/>
      <c r="G325" s="68" t="s">
        <v>372</v>
      </c>
      <c r="H325" s="144"/>
      <c r="I325" s="144"/>
      <c r="J325" s="144"/>
      <c r="K325" s="144"/>
      <c r="L325" s="145"/>
    </row>
    <row r="326" spans="1:12" x14ac:dyDescent="0.2">
      <c r="A326" s="57" t="s">
        <v>898</v>
      </c>
      <c r="B326" s="140" t="s">
        <v>372</v>
      </c>
      <c r="C326" s="141"/>
      <c r="D326" s="141"/>
      <c r="E326" s="141"/>
      <c r="F326" s="58" t="s">
        <v>899</v>
      </c>
      <c r="G326" s="59"/>
      <c r="H326" s="131">
        <v>2700</v>
      </c>
      <c r="I326" s="131">
        <v>0</v>
      </c>
      <c r="J326" s="131">
        <v>0</v>
      </c>
      <c r="K326" s="131">
        <v>2700</v>
      </c>
      <c r="L326" s="147">
        <f>I326-J326</f>
        <v>0</v>
      </c>
    </row>
    <row r="327" spans="1:12" x14ac:dyDescent="0.2">
      <c r="A327" s="64" t="s">
        <v>900</v>
      </c>
      <c r="B327" s="140" t="s">
        <v>372</v>
      </c>
      <c r="C327" s="141"/>
      <c r="D327" s="141"/>
      <c r="E327" s="141"/>
      <c r="F327" s="141"/>
      <c r="G327" s="65" t="s">
        <v>901</v>
      </c>
      <c r="H327" s="142">
        <v>550</v>
      </c>
      <c r="I327" s="142">
        <v>0</v>
      </c>
      <c r="J327" s="142">
        <v>0</v>
      </c>
      <c r="K327" s="142">
        <v>550</v>
      </c>
      <c r="L327" s="143"/>
    </row>
    <row r="328" spans="1:12" x14ac:dyDescent="0.2">
      <c r="A328" s="64" t="s">
        <v>902</v>
      </c>
      <c r="B328" s="140" t="s">
        <v>372</v>
      </c>
      <c r="C328" s="141"/>
      <c r="D328" s="141"/>
      <c r="E328" s="141"/>
      <c r="F328" s="141"/>
      <c r="G328" s="65" t="s">
        <v>903</v>
      </c>
      <c r="H328" s="142">
        <v>1400</v>
      </c>
      <c r="I328" s="142">
        <v>0</v>
      </c>
      <c r="J328" s="142">
        <v>0</v>
      </c>
      <c r="K328" s="142">
        <v>1400</v>
      </c>
      <c r="L328" s="143"/>
    </row>
    <row r="329" spans="1:12" x14ac:dyDescent="0.2">
      <c r="A329" s="64" t="s">
        <v>904</v>
      </c>
      <c r="B329" s="140" t="s">
        <v>372</v>
      </c>
      <c r="C329" s="141"/>
      <c r="D329" s="141"/>
      <c r="E329" s="141"/>
      <c r="F329" s="141"/>
      <c r="G329" s="65" t="s">
        <v>905</v>
      </c>
      <c r="H329" s="142">
        <v>750</v>
      </c>
      <c r="I329" s="142">
        <v>0</v>
      </c>
      <c r="J329" s="142">
        <v>0</v>
      </c>
      <c r="K329" s="142">
        <v>750</v>
      </c>
      <c r="L329" s="143"/>
    </row>
    <row r="330" spans="1:12" x14ac:dyDescent="0.2">
      <c r="A330" s="67" t="s">
        <v>372</v>
      </c>
      <c r="B330" s="140" t="s">
        <v>372</v>
      </c>
      <c r="C330" s="141"/>
      <c r="D330" s="141"/>
      <c r="E330" s="141"/>
      <c r="F330" s="141"/>
      <c r="G330" s="68" t="s">
        <v>372</v>
      </c>
      <c r="H330" s="144"/>
      <c r="I330" s="144"/>
      <c r="J330" s="144"/>
      <c r="K330" s="144"/>
      <c r="L330" s="145"/>
    </row>
    <row r="331" spans="1:12" x14ac:dyDescent="0.2">
      <c r="A331" s="57" t="s">
        <v>906</v>
      </c>
      <c r="B331" s="139" t="s">
        <v>372</v>
      </c>
      <c r="C331" s="58" t="s">
        <v>907</v>
      </c>
      <c r="D331" s="59"/>
      <c r="E331" s="59"/>
      <c r="F331" s="59"/>
      <c r="G331" s="59"/>
      <c r="H331" s="131">
        <v>188543.85</v>
      </c>
      <c r="I331" s="131">
        <v>42942.1</v>
      </c>
      <c r="J331" s="131">
        <v>0</v>
      </c>
      <c r="K331" s="131">
        <v>231485.95</v>
      </c>
      <c r="L331" s="147">
        <f>I331-J331</f>
        <v>42942.1</v>
      </c>
    </row>
    <row r="332" spans="1:12" x14ac:dyDescent="0.2">
      <c r="A332" s="57" t="s">
        <v>908</v>
      </c>
      <c r="B332" s="140" t="s">
        <v>372</v>
      </c>
      <c r="C332" s="141"/>
      <c r="D332" s="58" t="s">
        <v>907</v>
      </c>
      <c r="E332" s="59"/>
      <c r="F332" s="59"/>
      <c r="G332" s="59"/>
      <c r="H332" s="131">
        <v>188543.85</v>
      </c>
      <c r="I332" s="131">
        <v>42942.1</v>
      </c>
      <c r="J332" s="131">
        <v>0</v>
      </c>
      <c r="K332" s="131">
        <v>231485.95</v>
      </c>
      <c r="L332" s="138"/>
    </row>
    <row r="333" spans="1:12" x14ac:dyDescent="0.2">
      <c r="A333" s="57" t="s">
        <v>909</v>
      </c>
      <c r="B333" s="140" t="s">
        <v>372</v>
      </c>
      <c r="C333" s="141"/>
      <c r="D333" s="141"/>
      <c r="E333" s="58" t="s">
        <v>907</v>
      </c>
      <c r="F333" s="59"/>
      <c r="G333" s="59"/>
      <c r="H333" s="131">
        <v>188543.85</v>
      </c>
      <c r="I333" s="131">
        <v>42942.1</v>
      </c>
      <c r="J333" s="131">
        <v>0</v>
      </c>
      <c r="K333" s="131">
        <v>231485.95</v>
      </c>
      <c r="L333" s="138"/>
    </row>
    <row r="334" spans="1:12" x14ac:dyDescent="0.2">
      <c r="A334" s="57" t="s">
        <v>910</v>
      </c>
      <c r="B334" s="140" t="s">
        <v>372</v>
      </c>
      <c r="C334" s="141"/>
      <c r="D334" s="141"/>
      <c r="E334" s="141"/>
      <c r="F334" s="58" t="s">
        <v>911</v>
      </c>
      <c r="G334" s="59"/>
      <c r="H334" s="131">
        <v>89734.7</v>
      </c>
      <c r="I334" s="131">
        <v>35702.47</v>
      </c>
      <c r="J334" s="131">
        <v>0</v>
      </c>
      <c r="K334" s="131">
        <v>125437.17</v>
      </c>
      <c r="L334" s="147">
        <f>I334-J334</f>
        <v>35702.47</v>
      </c>
    </row>
    <row r="335" spans="1:12" x14ac:dyDescent="0.2">
      <c r="A335" s="64" t="s">
        <v>912</v>
      </c>
      <c r="B335" s="140" t="s">
        <v>372</v>
      </c>
      <c r="C335" s="141"/>
      <c r="D335" s="141"/>
      <c r="E335" s="141"/>
      <c r="F335" s="141"/>
      <c r="G335" s="65" t="s">
        <v>913</v>
      </c>
      <c r="H335" s="142">
        <v>47835.5</v>
      </c>
      <c r="I335" s="142">
        <v>9334.5</v>
      </c>
      <c r="J335" s="142">
        <v>0</v>
      </c>
      <c r="K335" s="142">
        <v>57170</v>
      </c>
      <c r="L335" s="143"/>
    </row>
    <row r="336" spans="1:12" x14ac:dyDescent="0.2">
      <c r="A336" s="64" t="s">
        <v>914</v>
      </c>
      <c r="B336" s="140" t="s">
        <v>372</v>
      </c>
      <c r="C336" s="141"/>
      <c r="D336" s="141"/>
      <c r="E336" s="141"/>
      <c r="F336" s="141"/>
      <c r="G336" s="65" t="s">
        <v>915</v>
      </c>
      <c r="H336" s="142">
        <v>3000</v>
      </c>
      <c r="I336" s="142">
        <v>0</v>
      </c>
      <c r="J336" s="142">
        <v>0</v>
      </c>
      <c r="K336" s="142">
        <v>3000</v>
      </c>
      <c r="L336" s="143"/>
    </row>
    <row r="337" spans="1:12" x14ac:dyDescent="0.2">
      <c r="A337" s="64" t="s">
        <v>916</v>
      </c>
      <c r="B337" s="140" t="s">
        <v>372</v>
      </c>
      <c r="C337" s="141"/>
      <c r="D337" s="141"/>
      <c r="E337" s="141"/>
      <c r="F337" s="141"/>
      <c r="G337" s="65" t="s">
        <v>917</v>
      </c>
      <c r="H337" s="142">
        <v>2528</v>
      </c>
      <c r="I337" s="142">
        <v>0</v>
      </c>
      <c r="J337" s="142">
        <v>0</v>
      </c>
      <c r="K337" s="142">
        <v>2528</v>
      </c>
      <c r="L337" s="143"/>
    </row>
    <row r="338" spans="1:12" x14ac:dyDescent="0.2">
      <c r="A338" s="64" t="s">
        <v>918</v>
      </c>
      <c r="B338" s="140" t="s">
        <v>372</v>
      </c>
      <c r="C338" s="141"/>
      <c r="D338" s="141"/>
      <c r="E338" s="141"/>
      <c r="F338" s="141"/>
      <c r="G338" s="65" t="s">
        <v>919</v>
      </c>
      <c r="H338" s="142">
        <v>0</v>
      </c>
      <c r="I338" s="142">
        <v>3160</v>
      </c>
      <c r="J338" s="142">
        <v>0</v>
      </c>
      <c r="K338" s="142">
        <v>3160</v>
      </c>
      <c r="L338" s="143"/>
    </row>
    <row r="339" spans="1:12" x14ac:dyDescent="0.2">
      <c r="A339" s="64" t="s">
        <v>920</v>
      </c>
      <c r="B339" s="140" t="s">
        <v>372</v>
      </c>
      <c r="C339" s="141"/>
      <c r="D339" s="141"/>
      <c r="E339" s="141"/>
      <c r="F339" s="141"/>
      <c r="G339" s="65" t="s">
        <v>921</v>
      </c>
      <c r="H339" s="142">
        <v>337.98</v>
      </c>
      <c r="I339" s="142">
        <v>20</v>
      </c>
      <c r="J339" s="142">
        <v>0</v>
      </c>
      <c r="K339" s="142">
        <v>357.98</v>
      </c>
      <c r="L339" s="143"/>
    </row>
    <row r="340" spans="1:12" x14ac:dyDescent="0.2">
      <c r="A340" s="64" t="s">
        <v>922</v>
      </c>
      <c r="B340" s="140" t="s">
        <v>372</v>
      </c>
      <c r="C340" s="141"/>
      <c r="D340" s="141"/>
      <c r="E340" s="141"/>
      <c r="F340" s="141"/>
      <c r="G340" s="65" t="s">
        <v>923</v>
      </c>
      <c r="H340" s="142">
        <v>11587.7</v>
      </c>
      <c r="I340" s="142">
        <v>5501.22</v>
      </c>
      <c r="J340" s="142">
        <v>0</v>
      </c>
      <c r="K340" s="142">
        <v>17088.919999999998</v>
      </c>
      <c r="L340" s="143"/>
    </row>
    <row r="341" spans="1:12" x14ac:dyDescent="0.2">
      <c r="A341" s="64" t="s">
        <v>924</v>
      </c>
      <c r="B341" s="140" t="s">
        <v>372</v>
      </c>
      <c r="C341" s="141"/>
      <c r="D341" s="141"/>
      <c r="E341" s="141"/>
      <c r="F341" s="141"/>
      <c r="G341" s="65" t="s">
        <v>925</v>
      </c>
      <c r="H341" s="142">
        <v>1070</v>
      </c>
      <c r="I341" s="142">
        <v>0</v>
      </c>
      <c r="J341" s="142">
        <v>0</v>
      </c>
      <c r="K341" s="142">
        <v>1070</v>
      </c>
      <c r="L341" s="143"/>
    </row>
    <row r="342" spans="1:12" x14ac:dyDescent="0.2">
      <c r="A342" s="64" t="s">
        <v>926</v>
      </c>
      <c r="B342" s="140" t="s">
        <v>372</v>
      </c>
      <c r="C342" s="141"/>
      <c r="D342" s="141"/>
      <c r="E342" s="141"/>
      <c r="F342" s="141"/>
      <c r="G342" s="65" t="s">
        <v>927</v>
      </c>
      <c r="H342" s="142">
        <v>9107.5</v>
      </c>
      <c r="I342" s="142">
        <v>14886.75</v>
      </c>
      <c r="J342" s="142">
        <v>0</v>
      </c>
      <c r="K342" s="142">
        <v>23994.25</v>
      </c>
      <c r="L342" s="143"/>
    </row>
    <row r="343" spans="1:12" x14ac:dyDescent="0.2">
      <c r="A343" s="64" t="s">
        <v>930</v>
      </c>
      <c r="B343" s="140" t="s">
        <v>372</v>
      </c>
      <c r="C343" s="141"/>
      <c r="D343" s="141"/>
      <c r="E343" s="141"/>
      <c r="F343" s="141"/>
      <c r="G343" s="65" t="s">
        <v>931</v>
      </c>
      <c r="H343" s="142">
        <v>14000</v>
      </c>
      <c r="I343" s="142">
        <v>2800</v>
      </c>
      <c r="J343" s="142">
        <v>0</v>
      </c>
      <c r="K343" s="142">
        <v>16800</v>
      </c>
      <c r="L343" s="143"/>
    </row>
    <row r="344" spans="1:12" x14ac:dyDescent="0.2">
      <c r="A344" s="64" t="s">
        <v>932</v>
      </c>
      <c r="B344" s="140" t="s">
        <v>372</v>
      </c>
      <c r="C344" s="141"/>
      <c r="D344" s="141"/>
      <c r="E344" s="141"/>
      <c r="F344" s="141"/>
      <c r="G344" s="65" t="s">
        <v>933</v>
      </c>
      <c r="H344" s="142">
        <v>268.02</v>
      </c>
      <c r="I344" s="142">
        <v>0</v>
      </c>
      <c r="J344" s="142">
        <v>0</v>
      </c>
      <c r="K344" s="142">
        <v>268.02</v>
      </c>
      <c r="L344" s="143"/>
    </row>
    <row r="345" spans="1:12" x14ac:dyDescent="0.2">
      <c r="A345" s="67" t="s">
        <v>372</v>
      </c>
      <c r="B345" s="140" t="s">
        <v>372</v>
      </c>
      <c r="C345" s="141"/>
      <c r="D345" s="141"/>
      <c r="E345" s="141"/>
      <c r="F345" s="141"/>
      <c r="G345" s="68" t="s">
        <v>372</v>
      </c>
      <c r="H345" s="144"/>
      <c r="I345" s="144"/>
      <c r="J345" s="144"/>
      <c r="K345" s="144"/>
      <c r="L345" s="145"/>
    </row>
    <row r="346" spans="1:12" x14ac:dyDescent="0.2">
      <c r="A346" s="57" t="s">
        <v>934</v>
      </c>
      <c r="B346" s="140" t="s">
        <v>372</v>
      </c>
      <c r="C346" s="141"/>
      <c r="D346" s="141"/>
      <c r="E346" s="141"/>
      <c r="F346" s="58" t="s">
        <v>935</v>
      </c>
      <c r="G346" s="59"/>
      <c r="H346" s="131">
        <v>33985.65</v>
      </c>
      <c r="I346" s="131">
        <v>2050</v>
      </c>
      <c r="J346" s="131">
        <v>0</v>
      </c>
      <c r="K346" s="131">
        <v>36035.65</v>
      </c>
      <c r="L346" s="147">
        <f>I346-J346</f>
        <v>2050</v>
      </c>
    </row>
    <row r="347" spans="1:12" x14ac:dyDescent="0.2">
      <c r="A347" s="64" t="s">
        <v>936</v>
      </c>
      <c r="B347" s="140" t="s">
        <v>372</v>
      </c>
      <c r="C347" s="141"/>
      <c r="D347" s="141"/>
      <c r="E347" s="141"/>
      <c r="F347" s="141"/>
      <c r="G347" s="65" t="s">
        <v>937</v>
      </c>
      <c r="H347" s="142">
        <v>685</v>
      </c>
      <c r="I347" s="142">
        <v>0</v>
      </c>
      <c r="J347" s="142">
        <v>0</v>
      </c>
      <c r="K347" s="142">
        <v>685</v>
      </c>
      <c r="L347" s="143"/>
    </row>
    <row r="348" spans="1:12" x14ac:dyDescent="0.2">
      <c r="A348" s="64" t="s">
        <v>938</v>
      </c>
      <c r="B348" s="140" t="s">
        <v>372</v>
      </c>
      <c r="C348" s="141"/>
      <c r="D348" s="141"/>
      <c r="E348" s="141"/>
      <c r="F348" s="141"/>
      <c r="G348" s="65" t="s">
        <v>939</v>
      </c>
      <c r="H348" s="142">
        <v>33300.65</v>
      </c>
      <c r="I348" s="142">
        <v>2050</v>
      </c>
      <c r="J348" s="142">
        <v>0</v>
      </c>
      <c r="K348" s="142">
        <v>35350.65</v>
      </c>
      <c r="L348" s="143"/>
    </row>
    <row r="349" spans="1:12" x14ac:dyDescent="0.2">
      <c r="A349" s="67" t="s">
        <v>372</v>
      </c>
      <c r="B349" s="140" t="s">
        <v>372</v>
      </c>
      <c r="C349" s="141"/>
      <c r="D349" s="141"/>
      <c r="E349" s="141"/>
      <c r="F349" s="141"/>
      <c r="G349" s="68" t="s">
        <v>372</v>
      </c>
      <c r="H349" s="144"/>
      <c r="I349" s="144"/>
      <c r="J349" s="144"/>
      <c r="K349" s="144"/>
      <c r="L349" s="145"/>
    </row>
    <row r="350" spans="1:12" x14ac:dyDescent="0.2">
      <c r="A350" s="57" t="s">
        <v>940</v>
      </c>
      <c r="B350" s="140" t="s">
        <v>372</v>
      </c>
      <c r="C350" s="141"/>
      <c r="D350" s="141"/>
      <c r="E350" s="141"/>
      <c r="F350" s="58" t="s">
        <v>941</v>
      </c>
      <c r="G350" s="59"/>
      <c r="H350" s="131">
        <v>18823.5</v>
      </c>
      <c r="I350" s="131">
        <v>3709.63</v>
      </c>
      <c r="J350" s="131">
        <v>0</v>
      </c>
      <c r="K350" s="131">
        <v>22533.13</v>
      </c>
      <c r="L350" s="147">
        <f>I350-J350</f>
        <v>3709.63</v>
      </c>
    </row>
    <row r="351" spans="1:12" x14ac:dyDescent="0.2">
      <c r="A351" s="64" t="s">
        <v>942</v>
      </c>
      <c r="B351" s="140" t="s">
        <v>372</v>
      </c>
      <c r="C351" s="141"/>
      <c r="D351" s="141"/>
      <c r="E351" s="141"/>
      <c r="F351" s="141"/>
      <c r="G351" s="65" t="s">
        <v>943</v>
      </c>
      <c r="H351" s="142">
        <v>18823.5</v>
      </c>
      <c r="I351" s="142">
        <v>3709.63</v>
      </c>
      <c r="J351" s="142">
        <v>0</v>
      </c>
      <c r="K351" s="142">
        <v>22533.13</v>
      </c>
      <c r="L351" s="143"/>
    </row>
    <row r="352" spans="1:12" x14ac:dyDescent="0.2">
      <c r="A352" s="67" t="s">
        <v>372</v>
      </c>
      <c r="B352" s="140" t="s">
        <v>372</v>
      </c>
      <c r="C352" s="141"/>
      <c r="D352" s="141"/>
      <c r="E352" s="141"/>
      <c r="F352" s="141"/>
      <c r="G352" s="68" t="s">
        <v>372</v>
      </c>
      <c r="H352" s="144"/>
      <c r="I352" s="144"/>
      <c r="J352" s="144"/>
      <c r="K352" s="144"/>
      <c r="L352" s="145"/>
    </row>
    <row r="353" spans="1:12" x14ac:dyDescent="0.2">
      <c r="A353" s="57" t="s">
        <v>944</v>
      </c>
      <c r="B353" s="140" t="s">
        <v>372</v>
      </c>
      <c r="C353" s="141"/>
      <c r="D353" s="141"/>
      <c r="E353" s="141"/>
      <c r="F353" s="58" t="s">
        <v>899</v>
      </c>
      <c r="G353" s="59"/>
      <c r="H353" s="131">
        <v>46000</v>
      </c>
      <c r="I353" s="131">
        <v>1480</v>
      </c>
      <c r="J353" s="131">
        <v>0</v>
      </c>
      <c r="K353" s="131">
        <v>47480</v>
      </c>
      <c r="L353" s="147">
        <f>I353-J353</f>
        <v>1480</v>
      </c>
    </row>
    <row r="354" spans="1:12" x14ac:dyDescent="0.2">
      <c r="A354" s="64" t="s">
        <v>945</v>
      </c>
      <c r="B354" s="140" t="s">
        <v>372</v>
      </c>
      <c r="C354" s="141"/>
      <c r="D354" s="141"/>
      <c r="E354" s="141"/>
      <c r="F354" s="141"/>
      <c r="G354" s="65" t="s">
        <v>946</v>
      </c>
      <c r="H354" s="142">
        <v>46000</v>
      </c>
      <c r="I354" s="142">
        <v>0</v>
      </c>
      <c r="J354" s="142">
        <v>0</v>
      </c>
      <c r="K354" s="142">
        <v>46000</v>
      </c>
      <c r="L354" s="143"/>
    </row>
    <row r="355" spans="1:12" x14ac:dyDescent="0.2">
      <c r="A355" s="64" t="s">
        <v>947</v>
      </c>
      <c r="B355" s="140" t="s">
        <v>372</v>
      </c>
      <c r="C355" s="141"/>
      <c r="D355" s="141"/>
      <c r="E355" s="141"/>
      <c r="F355" s="141"/>
      <c r="G355" s="65" t="s">
        <v>903</v>
      </c>
      <c r="H355" s="142">
        <v>0</v>
      </c>
      <c r="I355" s="142">
        <v>1480</v>
      </c>
      <c r="J355" s="142">
        <v>0</v>
      </c>
      <c r="K355" s="142">
        <v>1480</v>
      </c>
      <c r="L355" s="143"/>
    </row>
    <row r="356" spans="1:12" x14ac:dyDescent="0.2">
      <c r="A356" s="67" t="s">
        <v>372</v>
      </c>
      <c r="B356" s="140" t="s">
        <v>372</v>
      </c>
      <c r="C356" s="141"/>
      <c r="D356" s="141"/>
      <c r="E356" s="141"/>
      <c r="F356" s="141"/>
      <c r="G356" s="68" t="s">
        <v>372</v>
      </c>
      <c r="H356" s="144"/>
      <c r="I356" s="144"/>
      <c r="J356" s="144"/>
      <c r="K356" s="144"/>
      <c r="L356" s="145"/>
    </row>
    <row r="357" spans="1:12" x14ac:dyDescent="0.2">
      <c r="A357" s="57" t="s">
        <v>948</v>
      </c>
      <c r="B357" s="139" t="s">
        <v>372</v>
      </c>
      <c r="C357" s="58" t="s">
        <v>949</v>
      </c>
      <c r="D357" s="59"/>
      <c r="E357" s="59"/>
      <c r="F357" s="59"/>
      <c r="G357" s="59"/>
      <c r="H357" s="131">
        <v>48750</v>
      </c>
      <c r="I357" s="131">
        <v>0</v>
      </c>
      <c r="J357" s="131">
        <v>0</v>
      </c>
      <c r="K357" s="131">
        <v>48750</v>
      </c>
      <c r="L357" s="147">
        <f>I357-J357</f>
        <v>0</v>
      </c>
    </row>
    <row r="358" spans="1:12" x14ac:dyDescent="0.2">
      <c r="A358" s="57" t="s">
        <v>950</v>
      </c>
      <c r="B358" s="140" t="s">
        <v>372</v>
      </c>
      <c r="C358" s="141"/>
      <c r="D358" s="58" t="s">
        <v>949</v>
      </c>
      <c r="E358" s="59"/>
      <c r="F358" s="59"/>
      <c r="G358" s="59"/>
      <c r="H358" s="131">
        <v>48750</v>
      </c>
      <c r="I358" s="131">
        <v>0</v>
      </c>
      <c r="J358" s="131">
        <v>0</v>
      </c>
      <c r="K358" s="131">
        <v>48750</v>
      </c>
      <c r="L358" s="138"/>
    </row>
    <row r="359" spans="1:12" x14ac:dyDescent="0.2">
      <c r="A359" s="57" t="s">
        <v>951</v>
      </c>
      <c r="B359" s="140" t="s">
        <v>372</v>
      </c>
      <c r="C359" s="141"/>
      <c r="D359" s="141"/>
      <c r="E359" s="58" t="s">
        <v>949</v>
      </c>
      <c r="F359" s="59"/>
      <c r="G359" s="59"/>
      <c r="H359" s="131">
        <v>48750</v>
      </c>
      <c r="I359" s="131">
        <v>0</v>
      </c>
      <c r="J359" s="131">
        <v>0</v>
      </c>
      <c r="K359" s="131">
        <v>48750</v>
      </c>
      <c r="L359" s="138"/>
    </row>
    <row r="360" spans="1:12" x14ac:dyDescent="0.2">
      <c r="A360" s="57" t="s">
        <v>952</v>
      </c>
      <c r="B360" s="140" t="s">
        <v>372</v>
      </c>
      <c r="C360" s="141"/>
      <c r="D360" s="141"/>
      <c r="E360" s="141"/>
      <c r="F360" s="58" t="s">
        <v>953</v>
      </c>
      <c r="G360" s="59"/>
      <c r="H360" s="131">
        <v>48750</v>
      </c>
      <c r="I360" s="131">
        <v>0</v>
      </c>
      <c r="J360" s="131">
        <v>0</v>
      </c>
      <c r="K360" s="131">
        <v>48750</v>
      </c>
      <c r="L360" s="147">
        <f>I360-J360</f>
        <v>0</v>
      </c>
    </row>
    <row r="361" spans="1:12" x14ac:dyDescent="0.2">
      <c r="A361" s="64" t="s">
        <v>954</v>
      </c>
      <c r="B361" s="140" t="s">
        <v>372</v>
      </c>
      <c r="C361" s="141"/>
      <c r="D361" s="141"/>
      <c r="E361" s="141"/>
      <c r="F361" s="141"/>
      <c r="G361" s="65" t="s">
        <v>955</v>
      </c>
      <c r="H361" s="142">
        <v>48750</v>
      </c>
      <c r="I361" s="142">
        <v>0</v>
      </c>
      <c r="J361" s="142">
        <v>0</v>
      </c>
      <c r="K361" s="142">
        <v>48750</v>
      </c>
      <c r="L361" s="143"/>
    </row>
    <row r="362" spans="1:12" x14ac:dyDescent="0.2">
      <c r="A362" s="67" t="s">
        <v>372</v>
      </c>
      <c r="B362" s="140" t="s">
        <v>372</v>
      </c>
      <c r="C362" s="141"/>
      <c r="D362" s="141"/>
      <c r="E362" s="141"/>
      <c r="F362" s="141"/>
      <c r="G362" s="68" t="s">
        <v>372</v>
      </c>
      <c r="H362" s="144"/>
      <c r="I362" s="144"/>
      <c r="J362" s="144"/>
      <c r="K362" s="144"/>
      <c r="L362" s="145"/>
    </row>
    <row r="363" spans="1:12" x14ac:dyDescent="0.2">
      <c r="A363" s="57" t="s">
        <v>956</v>
      </c>
      <c r="B363" s="139" t="s">
        <v>372</v>
      </c>
      <c r="C363" s="58" t="s">
        <v>957</v>
      </c>
      <c r="D363" s="59"/>
      <c r="E363" s="59"/>
      <c r="F363" s="59"/>
      <c r="G363" s="59"/>
      <c r="H363" s="131">
        <v>127017.78</v>
      </c>
      <c r="I363" s="131">
        <v>24748.19</v>
      </c>
      <c r="J363" s="131">
        <v>0</v>
      </c>
      <c r="K363" s="131">
        <v>151765.97</v>
      </c>
      <c r="L363" s="147">
        <f>I363-J363</f>
        <v>24748.19</v>
      </c>
    </row>
    <row r="364" spans="1:12" x14ac:dyDescent="0.2">
      <c r="A364" s="57" t="s">
        <v>958</v>
      </c>
      <c r="B364" s="140" t="s">
        <v>372</v>
      </c>
      <c r="C364" s="141"/>
      <c r="D364" s="58" t="s">
        <v>957</v>
      </c>
      <c r="E364" s="59"/>
      <c r="F364" s="59"/>
      <c r="G364" s="59"/>
      <c r="H364" s="131">
        <v>127017.78</v>
      </c>
      <c r="I364" s="131">
        <v>24748.19</v>
      </c>
      <c r="J364" s="131">
        <v>0</v>
      </c>
      <c r="K364" s="131">
        <v>151765.97</v>
      </c>
      <c r="L364" s="138"/>
    </row>
    <row r="365" spans="1:12" x14ac:dyDescent="0.2">
      <c r="A365" s="57" t="s">
        <v>959</v>
      </c>
      <c r="B365" s="140" t="s">
        <v>372</v>
      </c>
      <c r="C365" s="141"/>
      <c r="D365" s="141"/>
      <c r="E365" s="58" t="s">
        <v>957</v>
      </c>
      <c r="F365" s="59"/>
      <c r="G365" s="59"/>
      <c r="H365" s="131">
        <v>127017.78</v>
      </c>
      <c r="I365" s="131">
        <v>24748.19</v>
      </c>
      <c r="J365" s="131">
        <v>0</v>
      </c>
      <c r="K365" s="131">
        <v>151765.97</v>
      </c>
      <c r="L365" s="138"/>
    </row>
    <row r="366" spans="1:12" x14ac:dyDescent="0.2">
      <c r="A366" s="57" t="s">
        <v>960</v>
      </c>
      <c r="B366" s="140" t="s">
        <v>372</v>
      </c>
      <c r="C366" s="141"/>
      <c r="D366" s="141"/>
      <c r="E366" s="141"/>
      <c r="F366" s="58" t="s">
        <v>953</v>
      </c>
      <c r="G366" s="59"/>
      <c r="H366" s="131">
        <v>10612.95</v>
      </c>
      <c r="I366" s="131">
        <v>1740</v>
      </c>
      <c r="J366" s="131">
        <v>0</v>
      </c>
      <c r="K366" s="131">
        <v>12352.95</v>
      </c>
      <c r="L366" s="147">
        <f>I366-J366</f>
        <v>1740</v>
      </c>
    </row>
    <row r="367" spans="1:12" x14ac:dyDescent="0.2">
      <c r="A367" s="64" t="s">
        <v>961</v>
      </c>
      <c r="B367" s="140" t="s">
        <v>372</v>
      </c>
      <c r="C367" s="141"/>
      <c r="D367" s="141"/>
      <c r="E367" s="141"/>
      <c r="F367" s="141"/>
      <c r="G367" s="65" t="s">
        <v>897</v>
      </c>
      <c r="H367" s="142">
        <v>502.94</v>
      </c>
      <c r="I367" s="142">
        <v>0</v>
      </c>
      <c r="J367" s="142">
        <v>0</v>
      </c>
      <c r="K367" s="142">
        <v>502.94</v>
      </c>
      <c r="L367" s="143"/>
    </row>
    <row r="368" spans="1:12" x14ac:dyDescent="0.2">
      <c r="A368" s="64" t="s">
        <v>962</v>
      </c>
      <c r="B368" s="140" t="s">
        <v>372</v>
      </c>
      <c r="C368" s="141"/>
      <c r="D368" s="141"/>
      <c r="E368" s="141"/>
      <c r="F368" s="141"/>
      <c r="G368" s="65" t="s">
        <v>963</v>
      </c>
      <c r="H368" s="142">
        <v>10110.01</v>
      </c>
      <c r="I368" s="142">
        <v>1740</v>
      </c>
      <c r="J368" s="142">
        <v>0</v>
      </c>
      <c r="K368" s="142">
        <v>11850.01</v>
      </c>
      <c r="L368" s="143"/>
    </row>
    <row r="369" spans="1:12" x14ac:dyDescent="0.2">
      <c r="A369" s="67" t="s">
        <v>372</v>
      </c>
      <c r="B369" s="140" t="s">
        <v>372</v>
      </c>
      <c r="C369" s="141"/>
      <c r="D369" s="141"/>
      <c r="E369" s="141"/>
      <c r="F369" s="141"/>
      <c r="G369" s="68" t="s">
        <v>372</v>
      </c>
      <c r="H369" s="144"/>
      <c r="I369" s="144"/>
      <c r="J369" s="144"/>
      <c r="K369" s="144"/>
      <c r="L369" s="145"/>
    </row>
    <row r="370" spans="1:12" x14ac:dyDescent="0.2">
      <c r="A370" s="57" t="s">
        <v>964</v>
      </c>
      <c r="B370" s="140" t="s">
        <v>372</v>
      </c>
      <c r="C370" s="141"/>
      <c r="D370" s="141"/>
      <c r="E370" s="141"/>
      <c r="F370" s="58" t="s">
        <v>965</v>
      </c>
      <c r="G370" s="59"/>
      <c r="H370" s="131">
        <v>116404.83</v>
      </c>
      <c r="I370" s="131">
        <v>23008.19</v>
      </c>
      <c r="J370" s="131">
        <v>0</v>
      </c>
      <c r="K370" s="131">
        <v>139413.01999999999</v>
      </c>
      <c r="L370" s="147">
        <f>I370-J370</f>
        <v>23008.19</v>
      </c>
    </row>
    <row r="371" spans="1:12" x14ac:dyDescent="0.2">
      <c r="A371" s="64" t="s">
        <v>966</v>
      </c>
      <c r="B371" s="140" t="s">
        <v>372</v>
      </c>
      <c r="C371" s="141"/>
      <c r="D371" s="141"/>
      <c r="E371" s="141"/>
      <c r="F371" s="141"/>
      <c r="G371" s="65" t="s">
        <v>967</v>
      </c>
      <c r="H371" s="142">
        <v>109937.33</v>
      </c>
      <c r="I371" s="142">
        <v>20526.07</v>
      </c>
      <c r="J371" s="142">
        <v>0</v>
      </c>
      <c r="K371" s="142">
        <v>130463.4</v>
      </c>
      <c r="L371" s="143"/>
    </row>
    <row r="372" spans="1:12" x14ac:dyDescent="0.2">
      <c r="A372" s="64" t="s">
        <v>968</v>
      </c>
      <c r="B372" s="140" t="s">
        <v>372</v>
      </c>
      <c r="C372" s="141"/>
      <c r="D372" s="141"/>
      <c r="E372" s="141"/>
      <c r="F372" s="141"/>
      <c r="G372" s="65" t="s">
        <v>969</v>
      </c>
      <c r="H372" s="142">
        <v>6467.5</v>
      </c>
      <c r="I372" s="142">
        <v>2482.12</v>
      </c>
      <c r="J372" s="142">
        <v>0</v>
      </c>
      <c r="K372" s="142">
        <v>8949.6200000000008</v>
      </c>
      <c r="L372" s="143"/>
    </row>
    <row r="373" spans="1:12" x14ac:dyDescent="0.2">
      <c r="A373" s="67" t="s">
        <v>372</v>
      </c>
      <c r="B373" s="140" t="s">
        <v>372</v>
      </c>
      <c r="C373" s="141"/>
      <c r="D373" s="141"/>
      <c r="E373" s="141"/>
      <c r="F373" s="141"/>
      <c r="G373" s="68" t="s">
        <v>372</v>
      </c>
      <c r="H373" s="144"/>
      <c r="I373" s="144"/>
      <c r="J373" s="144"/>
      <c r="K373" s="144"/>
      <c r="L373" s="145"/>
    </row>
    <row r="374" spans="1:12" x14ac:dyDescent="0.2">
      <c r="A374" s="57" t="s">
        <v>979</v>
      </c>
      <c r="B374" s="139" t="s">
        <v>372</v>
      </c>
      <c r="C374" s="58" t="s">
        <v>980</v>
      </c>
      <c r="D374" s="59"/>
      <c r="E374" s="59"/>
      <c r="F374" s="59"/>
      <c r="G374" s="59"/>
      <c r="H374" s="131">
        <v>24645</v>
      </c>
      <c r="I374" s="131">
        <v>2019</v>
      </c>
      <c r="J374" s="131">
        <v>0</v>
      </c>
      <c r="K374" s="131">
        <v>26664</v>
      </c>
      <c r="L374" s="147">
        <f>I374-J374</f>
        <v>2019</v>
      </c>
    </row>
    <row r="375" spans="1:12" x14ac:dyDescent="0.2">
      <c r="A375" s="57" t="s">
        <v>981</v>
      </c>
      <c r="B375" s="140" t="s">
        <v>372</v>
      </c>
      <c r="C375" s="141"/>
      <c r="D375" s="58" t="s">
        <v>980</v>
      </c>
      <c r="E375" s="59"/>
      <c r="F375" s="59"/>
      <c r="G375" s="59"/>
      <c r="H375" s="131">
        <v>24645</v>
      </c>
      <c r="I375" s="131">
        <v>2019</v>
      </c>
      <c r="J375" s="131">
        <v>0</v>
      </c>
      <c r="K375" s="131">
        <v>26664</v>
      </c>
      <c r="L375" s="138"/>
    </row>
    <row r="376" spans="1:12" x14ac:dyDescent="0.2">
      <c r="A376" s="57" t="s">
        <v>982</v>
      </c>
      <c r="B376" s="140" t="s">
        <v>372</v>
      </c>
      <c r="C376" s="141"/>
      <c r="D376" s="141"/>
      <c r="E376" s="58" t="s">
        <v>980</v>
      </c>
      <c r="F376" s="59"/>
      <c r="G376" s="59"/>
      <c r="H376" s="131">
        <v>24645</v>
      </c>
      <c r="I376" s="131">
        <v>2019</v>
      </c>
      <c r="J376" s="131">
        <v>0</v>
      </c>
      <c r="K376" s="131">
        <v>26664</v>
      </c>
      <c r="L376" s="138"/>
    </row>
    <row r="377" spans="1:12" x14ac:dyDescent="0.2">
      <c r="A377" s="57" t="s">
        <v>983</v>
      </c>
      <c r="B377" s="140" t="s">
        <v>372</v>
      </c>
      <c r="C377" s="141"/>
      <c r="D377" s="141"/>
      <c r="E377" s="141"/>
      <c r="F377" s="58" t="s">
        <v>984</v>
      </c>
      <c r="G377" s="59"/>
      <c r="H377" s="131">
        <v>8975</v>
      </c>
      <c r="I377" s="131">
        <v>2019</v>
      </c>
      <c r="J377" s="131">
        <v>0</v>
      </c>
      <c r="K377" s="131">
        <v>10994</v>
      </c>
      <c r="L377" s="147">
        <f>I377-J377</f>
        <v>2019</v>
      </c>
    </row>
    <row r="378" spans="1:12" x14ac:dyDescent="0.2">
      <c r="A378" s="64" t="s">
        <v>985</v>
      </c>
      <c r="B378" s="140" t="s">
        <v>372</v>
      </c>
      <c r="C378" s="141"/>
      <c r="D378" s="141"/>
      <c r="E378" s="141"/>
      <c r="F378" s="141"/>
      <c r="G378" s="65" t="s">
        <v>986</v>
      </c>
      <c r="H378" s="142">
        <v>8975</v>
      </c>
      <c r="I378" s="142">
        <v>2019</v>
      </c>
      <c r="J378" s="142">
        <v>0</v>
      </c>
      <c r="K378" s="142">
        <v>10994</v>
      </c>
      <c r="L378" s="143"/>
    </row>
    <row r="379" spans="1:12" x14ac:dyDescent="0.2">
      <c r="A379" s="67" t="s">
        <v>372</v>
      </c>
      <c r="B379" s="140" t="s">
        <v>372</v>
      </c>
      <c r="C379" s="141"/>
      <c r="D379" s="141"/>
      <c r="E379" s="141"/>
      <c r="F379" s="141"/>
      <c r="G379" s="68" t="s">
        <v>372</v>
      </c>
      <c r="H379" s="144"/>
      <c r="I379" s="144"/>
      <c r="J379" s="144"/>
      <c r="K379" s="144"/>
      <c r="L379" s="145"/>
    </row>
    <row r="380" spans="1:12" x14ac:dyDescent="0.2">
      <c r="A380" s="57" t="s">
        <v>987</v>
      </c>
      <c r="B380" s="140" t="s">
        <v>372</v>
      </c>
      <c r="C380" s="141"/>
      <c r="D380" s="141"/>
      <c r="E380" s="141"/>
      <c r="F380" s="58" t="s">
        <v>988</v>
      </c>
      <c r="G380" s="59"/>
      <c r="H380" s="131">
        <v>170</v>
      </c>
      <c r="I380" s="131">
        <v>0</v>
      </c>
      <c r="J380" s="131">
        <v>0</v>
      </c>
      <c r="K380" s="131">
        <v>170</v>
      </c>
      <c r="L380" s="147">
        <f>I380-J380</f>
        <v>0</v>
      </c>
    </row>
    <row r="381" spans="1:12" x14ac:dyDescent="0.2">
      <c r="A381" s="64" t="s">
        <v>989</v>
      </c>
      <c r="B381" s="140" t="s">
        <v>372</v>
      </c>
      <c r="C381" s="141"/>
      <c r="D381" s="141"/>
      <c r="E381" s="141"/>
      <c r="F381" s="141"/>
      <c r="G381" s="65" t="s">
        <v>990</v>
      </c>
      <c r="H381" s="142">
        <v>170</v>
      </c>
      <c r="I381" s="142">
        <v>0</v>
      </c>
      <c r="J381" s="142">
        <v>0</v>
      </c>
      <c r="K381" s="142">
        <v>170</v>
      </c>
      <c r="L381" s="143"/>
    </row>
    <row r="382" spans="1:12" x14ac:dyDescent="0.2">
      <c r="A382" s="67" t="s">
        <v>372</v>
      </c>
      <c r="B382" s="140" t="s">
        <v>372</v>
      </c>
      <c r="C382" s="141"/>
      <c r="D382" s="141"/>
      <c r="E382" s="141"/>
      <c r="F382" s="141"/>
      <c r="G382" s="68" t="s">
        <v>372</v>
      </c>
      <c r="H382" s="144"/>
      <c r="I382" s="144"/>
      <c r="J382" s="144"/>
      <c r="K382" s="144"/>
      <c r="L382" s="145"/>
    </row>
    <row r="383" spans="1:12" x14ac:dyDescent="0.2">
      <c r="A383" s="57" t="s">
        <v>991</v>
      </c>
      <c r="B383" s="140" t="s">
        <v>372</v>
      </c>
      <c r="C383" s="141"/>
      <c r="D383" s="141"/>
      <c r="E383" s="141"/>
      <c r="F383" s="58" t="s">
        <v>992</v>
      </c>
      <c r="G383" s="59"/>
      <c r="H383" s="131">
        <v>15500</v>
      </c>
      <c r="I383" s="131">
        <v>0</v>
      </c>
      <c r="J383" s="131">
        <v>0</v>
      </c>
      <c r="K383" s="131">
        <v>15500</v>
      </c>
      <c r="L383" s="147">
        <f>I383-J383</f>
        <v>0</v>
      </c>
    </row>
    <row r="384" spans="1:12" x14ac:dyDescent="0.2">
      <c r="A384" s="64" t="s">
        <v>993</v>
      </c>
      <c r="B384" s="140" t="s">
        <v>372</v>
      </c>
      <c r="C384" s="141"/>
      <c r="D384" s="141"/>
      <c r="E384" s="141"/>
      <c r="F384" s="141"/>
      <c r="G384" s="65" t="s">
        <v>994</v>
      </c>
      <c r="H384" s="142">
        <v>15500</v>
      </c>
      <c r="I384" s="142">
        <v>0</v>
      </c>
      <c r="J384" s="142">
        <v>0</v>
      </c>
      <c r="K384" s="142">
        <v>15500</v>
      </c>
      <c r="L384" s="143"/>
    </row>
    <row r="385" spans="1:12" x14ac:dyDescent="0.2">
      <c r="A385" s="67" t="s">
        <v>372</v>
      </c>
      <c r="B385" s="140" t="s">
        <v>372</v>
      </c>
      <c r="C385" s="141"/>
      <c r="D385" s="141"/>
      <c r="E385" s="141"/>
      <c r="F385" s="141"/>
      <c r="G385" s="68" t="s">
        <v>372</v>
      </c>
      <c r="H385" s="144"/>
      <c r="I385" s="144"/>
      <c r="J385" s="144"/>
      <c r="K385" s="144"/>
      <c r="L385" s="145"/>
    </row>
    <row r="386" spans="1:12" x14ac:dyDescent="0.2">
      <c r="A386" s="57" t="s">
        <v>1005</v>
      </c>
      <c r="B386" s="139" t="s">
        <v>372</v>
      </c>
      <c r="C386" s="58" t="s">
        <v>1006</v>
      </c>
      <c r="D386" s="59"/>
      <c r="E386" s="59"/>
      <c r="F386" s="59"/>
      <c r="G386" s="59"/>
      <c r="H386" s="131">
        <v>805372.5</v>
      </c>
      <c r="I386" s="131">
        <v>161215.07999999999</v>
      </c>
      <c r="J386" s="131">
        <v>0</v>
      </c>
      <c r="K386" s="131">
        <v>966587.58</v>
      </c>
      <c r="L386" s="147">
        <f>I386-J386</f>
        <v>161215.07999999999</v>
      </c>
    </row>
    <row r="387" spans="1:12" x14ac:dyDescent="0.2">
      <c r="A387" s="57" t="s">
        <v>1007</v>
      </c>
      <c r="B387" s="140" t="s">
        <v>372</v>
      </c>
      <c r="C387" s="141"/>
      <c r="D387" s="58" t="s">
        <v>1006</v>
      </c>
      <c r="E387" s="59"/>
      <c r="F387" s="59"/>
      <c r="G387" s="59"/>
      <c r="H387" s="131">
        <v>805372.5</v>
      </c>
      <c r="I387" s="131">
        <v>161215.07999999999</v>
      </c>
      <c r="J387" s="131">
        <v>0</v>
      </c>
      <c r="K387" s="131">
        <v>966587.58</v>
      </c>
      <c r="L387" s="138"/>
    </row>
    <row r="388" spans="1:12" x14ac:dyDescent="0.2">
      <c r="A388" s="57" t="s">
        <v>1008</v>
      </c>
      <c r="B388" s="140" t="s">
        <v>372</v>
      </c>
      <c r="C388" s="141"/>
      <c r="D388" s="141"/>
      <c r="E388" s="58" t="s">
        <v>1006</v>
      </c>
      <c r="F388" s="59"/>
      <c r="G388" s="59"/>
      <c r="H388" s="131">
        <v>805372.5</v>
      </c>
      <c r="I388" s="131">
        <v>161215.07999999999</v>
      </c>
      <c r="J388" s="131">
        <v>0</v>
      </c>
      <c r="K388" s="131">
        <v>966587.58</v>
      </c>
      <c r="L388" s="138"/>
    </row>
    <row r="389" spans="1:12" x14ac:dyDescent="0.2">
      <c r="A389" s="57" t="s">
        <v>1009</v>
      </c>
      <c r="B389" s="140" t="s">
        <v>372</v>
      </c>
      <c r="C389" s="141"/>
      <c r="D389" s="141"/>
      <c r="E389" s="141"/>
      <c r="F389" s="58" t="s">
        <v>1006</v>
      </c>
      <c r="G389" s="59"/>
      <c r="H389" s="131">
        <v>805372.5</v>
      </c>
      <c r="I389" s="131">
        <v>161215.07999999999</v>
      </c>
      <c r="J389" s="131">
        <v>0</v>
      </c>
      <c r="K389" s="131">
        <v>966587.58</v>
      </c>
      <c r="L389" s="138"/>
    </row>
    <row r="390" spans="1:12" x14ac:dyDescent="0.2">
      <c r="A390" s="64" t="s">
        <v>1010</v>
      </c>
      <c r="B390" s="140" t="s">
        <v>372</v>
      </c>
      <c r="C390" s="141"/>
      <c r="D390" s="141"/>
      <c r="E390" s="141"/>
      <c r="F390" s="141"/>
      <c r="G390" s="65" t="s">
        <v>1011</v>
      </c>
      <c r="H390" s="142">
        <v>803650.44</v>
      </c>
      <c r="I390" s="142">
        <v>160872.95000000001</v>
      </c>
      <c r="J390" s="142">
        <v>0</v>
      </c>
      <c r="K390" s="142">
        <v>964523.39</v>
      </c>
      <c r="L390" s="147">
        <f>I390-J390</f>
        <v>160872.95000000001</v>
      </c>
    </row>
    <row r="391" spans="1:12" x14ac:dyDescent="0.2">
      <c r="A391" s="64" t="s">
        <v>1012</v>
      </c>
      <c r="B391" s="140" t="s">
        <v>372</v>
      </c>
      <c r="C391" s="141"/>
      <c r="D391" s="141"/>
      <c r="E391" s="141"/>
      <c r="F391" s="141"/>
      <c r="G391" s="65" t="s">
        <v>1013</v>
      </c>
      <c r="H391" s="142">
        <v>1722.06</v>
      </c>
      <c r="I391" s="142">
        <v>342.13</v>
      </c>
      <c r="J391" s="142">
        <v>0</v>
      </c>
      <c r="K391" s="142">
        <v>2064.19</v>
      </c>
      <c r="L391" s="147">
        <f>I391-J391</f>
        <v>342.13</v>
      </c>
    </row>
    <row r="392" spans="1:12" x14ac:dyDescent="0.2">
      <c r="A392" s="67" t="s">
        <v>372</v>
      </c>
      <c r="B392" s="140" t="s">
        <v>372</v>
      </c>
      <c r="C392" s="141"/>
      <c r="D392" s="141"/>
      <c r="E392" s="141"/>
      <c r="F392" s="141"/>
      <c r="G392" s="68" t="s">
        <v>372</v>
      </c>
      <c r="H392" s="144"/>
      <c r="I392" s="144"/>
      <c r="J392" s="144"/>
      <c r="K392" s="144"/>
      <c r="L392" s="145"/>
    </row>
    <row r="393" spans="1:12" x14ac:dyDescent="0.2">
      <c r="A393" s="57" t="s">
        <v>1014</v>
      </c>
      <c r="B393" s="139" t="s">
        <v>372</v>
      </c>
      <c r="C393" s="58" t="s">
        <v>1015</v>
      </c>
      <c r="D393" s="59"/>
      <c r="E393" s="59"/>
      <c r="F393" s="59"/>
      <c r="G393" s="59"/>
      <c r="H393" s="131">
        <v>55109.32</v>
      </c>
      <c r="I393" s="131">
        <v>303.76</v>
      </c>
      <c r="J393" s="131">
        <v>0</v>
      </c>
      <c r="K393" s="131">
        <v>55413.08</v>
      </c>
      <c r="L393" s="147">
        <f>I393-J393</f>
        <v>303.76</v>
      </c>
    </row>
    <row r="394" spans="1:12" x14ac:dyDescent="0.2">
      <c r="A394" s="57" t="s">
        <v>1016</v>
      </c>
      <c r="B394" s="140" t="s">
        <v>372</v>
      </c>
      <c r="C394" s="141"/>
      <c r="D394" s="58" t="s">
        <v>1015</v>
      </c>
      <c r="E394" s="59"/>
      <c r="F394" s="59"/>
      <c r="G394" s="59"/>
      <c r="H394" s="131">
        <v>55109.32</v>
      </c>
      <c r="I394" s="131">
        <v>303.76</v>
      </c>
      <c r="J394" s="131">
        <v>0</v>
      </c>
      <c r="K394" s="131">
        <v>55413.08</v>
      </c>
      <c r="L394" s="138"/>
    </row>
    <row r="395" spans="1:12" x14ac:dyDescent="0.2">
      <c r="A395" s="57" t="s">
        <v>1017</v>
      </c>
      <c r="B395" s="140" t="s">
        <v>372</v>
      </c>
      <c r="C395" s="141"/>
      <c r="D395" s="141"/>
      <c r="E395" s="58" t="s">
        <v>1015</v>
      </c>
      <c r="F395" s="59"/>
      <c r="G395" s="59"/>
      <c r="H395" s="131">
        <v>55109.32</v>
      </c>
      <c r="I395" s="131">
        <v>303.76</v>
      </c>
      <c r="J395" s="131">
        <v>0</v>
      </c>
      <c r="K395" s="131">
        <v>55413.08</v>
      </c>
      <c r="L395" s="138"/>
    </row>
    <row r="396" spans="1:12" x14ac:dyDescent="0.2">
      <c r="A396" s="57" t="s">
        <v>1018</v>
      </c>
      <c r="B396" s="140" t="s">
        <v>372</v>
      </c>
      <c r="C396" s="141"/>
      <c r="D396" s="141"/>
      <c r="E396" s="141"/>
      <c r="F396" s="58" t="s">
        <v>1015</v>
      </c>
      <c r="G396" s="59"/>
      <c r="H396" s="131">
        <v>55109.32</v>
      </c>
      <c r="I396" s="131">
        <v>303.76</v>
      </c>
      <c r="J396" s="131">
        <v>0</v>
      </c>
      <c r="K396" s="131">
        <v>55413.08</v>
      </c>
      <c r="L396" s="138"/>
    </row>
    <row r="397" spans="1:12" x14ac:dyDescent="0.2">
      <c r="A397" s="64" t="s">
        <v>1019</v>
      </c>
      <c r="B397" s="140" t="s">
        <v>372</v>
      </c>
      <c r="C397" s="141"/>
      <c r="D397" s="141"/>
      <c r="E397" s="141"/>
      <c r="F397" s="141"/>
      <c r="G397" s="65" t="s">
        <v>695</v>
      </c>
      <c r="H397" s="142">
        <v>55109.32</v>
      </c>
      <c r="I397" s="142">
        <v>303.76</v>
      </c>
      <c r="J397" s="142">
        <v>0</v>
      </c>
      <c r="K397" s="142">
        <v>55413.08</v>
      </c>
      <c r="L397" s="143"/>
    </row>
    <row r="398" spans="1:12" x14ac:dyDescent="0.2">
      <c r="A398" s="67" t="s">
        <v>372</v>
      </c>
      <c r="B398" s="140" t="s">
        <v>372</v>
      </c>
      <c r="C398" s="141"/>
      <c r="D398" s="141"/>
      <c r="E398" s="141"/>
      <c r="F398" s="141"/>
      <c r="G398" s="68" t="s">
        <v>372</v>
      </c>
      <c r="H398" s="144"/>
      <c r="I398" s="144"/>
      <c r="J398" s="144"/>
      <c r="K398" s="144"/>
      <c r="L398" s="145"/>
    </row>
    <row r="399" spans="1:12" x14ac:dyDescent="0.2">
      <c r="A399" s="57" t="s">
        <v>1026</v>
      </c>
      <c r="B399" s="139" t="s">
        <v>372</v>
      </c>
      <c r="C399" s="58" t="s">
        <v>1027</v>
      </c>
      <c r="D399" s="59"/>
      <c r="E399" s="59"/>
      <c r="F399" s="59"/>
      <c r="G399" s="59"/>
      <c r="H399" s="131">
        <v>199106.96</v>
      </c>
      <c r="I399" s="131">
        <v>25405.89</v>
      </c>
      <c r="J399" s="131">
        <v>0</v>
      </c>
      <c r="K399" s="131">
        <v>224512.85</v>
      </c>
      <c r="L399" s="147">
        <f>I399-J399</f>
        <v>25405.89</v>
      </c>
    </row>
    <row r="400" spans="1:12" x14ac:dyDescent="0.2">
      <c r="A400" s="57" t="s">
        <v>1028</v>
      </c>
      <c r="B400" s="140" t="s">
        <v>372</v>
      </c>
      <c r="C400" s="141"/>
      <c r="D400" s="58" t="s">
        <v>1027</v>
      </c>
      <c r="E400" s="59"/>
      <c r="F400" s="59"/>
      <c r="G400" s="59"/>
      <c r="H400" s="131">
        <v>199106.96</v>
      </c>
      <c r="I400" s="131">
        <v>25405.89</v>
      </c>
      <c r="J400" s="131">
        <v>0</v>
      </c>
      <c r="K400" s="131">
        <v>224512.85</v>
      </c>
      <c r="L400" s="138"/>
    </row>
    <row r="401" spans="1:12" x14ac:dyDescent="0.2">
      <c r="A401" s="57" t="s">
        <v>1029</v>
      </c>
      <c r="B401" s="140" t="s">
        <v>372</v>
      </c>
      <c r="C401" s="141"/>
      <c r="D401" s="141"/>
      <c r="E401" s="58" t="s">
        <v>1027</v>
      </c>
      <c r="F401" s="59"/>
      <c r="G401" s="59"/>
      <c r="H401" s="131">
        <v>199106.96</v>
      </c>
      <c r="I401" s="131">
        <v>25405.89</v>
      </c>
      <c r="J401" s="131">
        <v>0</v>
      </c>
      <c r="K401" s="131">
        <v>224512.85</v>
      </c>
      <c r="L401" s="138"/>
    </row>
    <row r="402" spans="1:12" x14ac:dyDescent="0.2">
      <c r="A402" s="57" t="s">
        <v>1030</v>
      </c>
      <c r="B402" s="140" t="s">
        <v>372</v>
      </c>
      <c r="C402" s="141"/>
      <c r="D402" s="141"/>
      <c r="E402" s="141"/>
      <c r="F402" s="58" t="s">
        <v>1027</v>
      </c>
      <c r="G402" s="59"/>
      <c r="H402" s="131">
        <v>199106.96</v>
      </c>
      <c r="I402" s="131">
        <v>25405.89</v>
      </c>
      <c r="J402" s="131">
        <v>0</v>
      </c>
      <c r="K402" s="131">
        <v>224512.85</v>
      </c>
      <c r="L402" s="138"/>
    </row>
    <row r="403" spans="1:12" x14ac:dyDescent="0.2">
      <c r="A403" s="64" t="s">
        <v>1031</v>
      </c>
      <c r="B403" s="140" t="s">
        <v>372</v>
      </c>
      <c r="C403" s="141"/>
      <c r="D403" s="141"/>
      <c r="E403" s="141"/>
      <c r="F403" s="141"/>
      <c r="G403" s="65" t="s">
        <v>1032</v>
      </c>
      <c r="H403" s="142">
        <v>125106.96</v>
      </c>
      <c r="I403" s="142">
        <v>25405.89</v>
      </c>
      <c r="J403" s="142">
        <v>0</v>
      </c>
      <c r="K403" s="142">
        <v>150512.85</v>
      </c>
      <c r="L403" s="143"/>
    </row>
    <row r="404" spans="1:12" x14ac:dyDescent="0.2">
      <c r="A404" s="64" t="s">
        <v>1033</v>
      </c>
      <c r="B404" s="140" t="s">
        <v>372</v>
      </c>
      <c r="C404" s="141"/>
      <c r="D404" s="141"/>
      <c r="E404" s="141"/>
      <c r="F404" s="141"/>
      <c r="G404" s="65" t="s">
        <v>1034</v>
      </c>
      <c r="H404" s="142">
        <v>74000</v>
      </c>
      <c r="I404" s="142">
        <v>0</v>
      </c>
      <c r="J404" s="142">
        <v>0</v>
      </c>
      <c r="K404" s="142">
        <v>74000</v>
      </c>
      <c r="L404" s="143"/>
    </row>
    <row r="405" spans="1:12" x14ac:dyDescent="0.2">
      <c r="A405" s="67" t="s">
        <v>372</v>
      </c>
      <c r="B405" s="140" t="s">
        <v>372</v>
      </c>
      <c r="C405" s="141"/>
      <c r="D405" s="141"/>
      <c r="E405" s="141"/>
      <c r="F405" s="141"/>
      <c r="G405" s="68" t="s">
        <v>372</v>
      </c>
      <c r="H405" s="144"/>
      <c r="I405" s="144"/>
      <c r="J405" s="144"/>
      <c r="K405" s="144"/>
      <c r="L405" s="145"/>
    </row>
    <row r="406" spans="1:12" x14ac:dyDescent="0.2">
      <c r="A406" s="57" t="s">
        <v>1037</v>
      </c>
      <c r="B406" s="58" t="s">
        <v>1038</v>
      </c>
      <c r="C406" s="59"/>
      <c r="D406" s="59"/>
      <c r="E406" s="59"/>
      <c r="F406" s="59"/>
      <c r="G406" s="59"/>
      <c r="H406" s="131">
        <v>5270304.46</v>
      </c>
      <c r="I406" s="131">
        <v>0</v>
      </c>
      <c r="J406" s="131">
        <v>883006.93</v>
      </c>
      <c r="K406" s="131">
        <v>6153311.3899999997</v>
      </c>
      <c r="L406" s="138"/>
    </row>
    <row r="407" spans="1:12" x14ac:dyDescent="0.2">
      <c r="A407" s="57" t="s">
        <v>1039</v>
      </c>
      <c r="B407" s="139" t="s">
        <v>372</v>
      </c>
      <c r="C407" s="58" t="s">
        <v>1038</v>
      </c>
      <c r="D407" s="59"/>
      <c r="E407" s="59"/>
      <c r="F407" s="59"/>
      <c r="G407" s="59"/>
      <c r="H407" s="131">
        <v>5270304.46</v>
      </c>
      <c r="I407" s="131">
        <v>0</v>
      </c>
      <c r="J407" s="131">
        <v>883006.93</v>
      </c>
      <c r="K407" s="131">
        <v>6153311.3899999997</v>
      </c>
      <c r="L407" s="138"/>
    </row>
    <row r="408" spans="1:12" x14ac:dyDescent="0.2">
      <c r="A408" s="57" t="s">
        <v>1040</v>
      </c>
      <c r="B408" s="140" t="s">
        <v>372</v>
      </c>
      <c r="C408" s="141"/>
      <c r="D408" s="58" t="s">
        <v>1038</v>
      </c>
      <c r="E408" s="59"/>
      <c r="F408" s="59"/>
      <c r="G408" s="59"/>
      <c r="H408" s="131">
        <v>5270304.46</v>
      </c>
      <c r="I408" s="131">
        <v>0</v>
      </c>
      <c r="J408" s="131">
        <v>883006.93</v>
      </c>
      <c r="K408" s="131">
        <v>6153311.3899999997</v>
      </c>
      <c r="L408" s="138"/>
    </row>
    <row r="409" spans="1:12" x14ac:dyDescent="0.2">
      <c r="A409" s="57" t="s">
        <v>1041</v>
      </c>
      <c r="B409" s="140" t="s">
        <v>372</v>
      </c>
      <c r="C409" s="141"/>
      <c r="D409" s="141"/>
      <c r="E409" s="58" t="s">
        <v>1042</v>
      </c>
      <c r="F409" s="59"/>
      <c r="G409" s="59"/>
      <c r="H409" s="131">
        <v>4762809.03</v>
      </c>
      <c r="I409" s="131">
        <v>0</v>
      </c>
      <c r="J409" s="131">
        <v>769785.19</v>
      </c>
      <c r="K409" s="131">
        <v>5532594.2199999997</v>
      </c>
      <c r="L409" s="138"/>
    </row>
    <row r="410" spans="1:12" x14ac:dyDescent="0.2">
      <c r="A410" s="57" t="s">
        <v>1043</v>
      </c>
      <c r="B410" s="140" t="s">
        <v>372</v>
      </c>
      <c r="C410" s="141"/>
      <c r="D410" s="141"/>
      <c r="E410" s="141"/>
      <c r="F410" s="58" t="s">
        <v>1042</v>
      </c>
      <c r="G410" s="59"/>
      <c r="H410" s="131">
        <v>4762809.03</v>
      </c>
      <c r="I410" s="131">
        <v>0</v>
      </c>
      <c r="J410" s="131">
        <v>769785.19</v>
      </c>
      <c r="K410" s="131">
        <v>5532594.2199999997</v>
      </c>
      <c r="L410" s="138"/>
    </row>
    <row r="411" spans="1:12" x14ac:dyDescent="0.2">
      <c r="A411" s="64" t="s">
        <v>1044</v>
      </c>
      <c r="B411" s="140" t="s">
        <v>372</v>
      </c>
      <c r="C411" s="141"/>
      <c r="D411" s="141"/>
      <c r="E411" s="141"/>
      <c r="F411" s="141"/>
      <c r="G411" s="65" t="s">
        <v>666</v>
      </c>
      <c r="H411" s="142">
        <v>4762809.03</v>
      </c>
      <c r="I411" s="142">
        <v>0</v>
      </c>
      <c r="J411" s="142">
        <v>769785.19</v>
      </c>
      <c r="K411" s="142">
        <v>5532594.2199999997</v>
      </c>
      <c r="L411" s="143"/>
    </row>
    <row r="412" spans="1:12" x14ac:dyDescent="0.2">
      <c r="A412" s="67" t="s">
        <v>372</v>
      </c>
      <c r="B412" s="140" t="s">
        <v>372</v>
      </c>
      <c r="C412" s="141"/>
      <c r="D412" s="141"/>
      <c r="E412" s="141"/>
      <c r="F412" s="141"/>
      <c r="G412" s="68" t="s">
        <v>372</v>
      </c>
      <c r="H412" s="144"/>
      <c r="I412" s="144"/>
      <c r="J412" s="144"/>
      <c r="K412" s="144"/>
      <c r="L412" s="145"/>
    </row>
    <row r="413" spans="1:12" x14ac:dyDescent="0.2">
      <c r="A413" s="57" t="s">
        <v>1045</v>
      </c>
      <c r="B413" s="140" t="s">
        <v>372</v>
      </c>
      <c r="C413" s="141"/>
      <c r="D413" s="141"/>
      <c r="E413" s="58" t="s">
        <v>1046</v>
      </c>
      <c r="F413" s="59"/>
      <c r="G413" s="59"/>
      <c r="H413" s="131">
        <v>265566.34000000003</v>
      </c>
      <c r="I413" s="131">
        <v>0</v>
      </c>
      <c r="J413" s="131">
        <v>50506.23</v>
      </c>
      <c r="K413" s="131">
        <v>316072.57</v>
      </c>
      <c r="L413" s="138"/>
    </row>
    <row r="414" spans="1:12" x14ac:dyDescent="0.2">
      <c r="A414" s="57" t="s">
        <v>1047</v>
      </c>
      <c r="B414" s="140" t="s">
        <v>372</v>
      </c>
      <c r="C414" s="141"/>
      <c r="D414" s="141"/>
      <c r="E414" s="141"/>
      <c r="F414" s="58" t="s">
        <v>1048</v>
      </c>
      <c r="G414" s="59"/>
      <c r="H414" s="131">
        <v>9453.93</v>
      </c>
      <c r="I414" s="131">
        <v>0</v>
      </c>
      <c r="J414" s="131">
        <v>2000</v>
      </c>
      <c r="K414" s="131">
        <v>11453.93</v>
      </c>
      <c r="L414" s="138"/>
    </row>
    <row r="415" spans="1:12" x14ac:dyDescent="0.2">
      <c r="A415" s="64" t="s">
        <v>1049</v>
      </c>
      <c r="B415" s="140" t="s">
        <v>372</v>
      </c>
      <c r="C415" s="141"/>
      <c r="D415" s="141"/>
      <c r="E415" s="141"/>
      <c r="F415" s="141"/>
      <c r="G415" s="65" t="s">
        <v>879</v>
      </c>
      <c r="H415" s="142">
        <v>1000</v>
      </c>
      <c r="I415" s="142">
        <v>0</v>
      </c>
      <c r="J415" s="142">
        <v>0</v>
      </c>
      <c r="K415" s="142">
        <v>1000</v>
      </c>
      <c r="L415" s="143"/>
    </row>
    <row r="416" spans="1:12" x14ac:dyDescent="0.2">
      <c r="A416" s="64" t="s">
        <v>1050</v>
      </c>
      <c r="B416" s="140" t="s">
        <v>372</v>
      </c>
      <c r="C416" s="141"/>
      <c r="D416" s="141"/>
      <c r="E416" s="141"/>
      <c r="F416" s="141"/>
      <c r="G416" s="65" t="s">
        <v>1051</v>
      </c>
      <c r="H416" s="142">
        <v>353.93</v>
      </c>
      <c r="I416" s="142">
        <v>0</v>
      </c>
      <c r="J416" s="142">
        <v>0</v>
      </c>
      <c r="K416" s="142">
        <v>353.93</v>
      </c>
      <c r="L416" s="143"/>
    </row>
    <row r="417" spans="1:12" x14ac:dyDescent="0.2">
      <c r="A417" s="64" t="s">
        <v>1052</v>
      </c>
      <c r="B417" s="140" t="s">
        <v>372</v>
      </c>
      <c r="C417" s="141"/>
      <c r="D417" s="141"/>
      <c r="E417" s="141"/>
      <c r="F417" s="141"/>
      <c r="G417" s="65" t="s">
        <v>1053</v>
      </c>
      <c r="H417" s="142">
        <v>0</v>
      </c>
      <c r="I417" s="142">
        <v>0</v>
      </c>
      <c r="J417" s="142">
        <v>2000</v>
      </c>
      <c r="K417" s="142">
        <v>2000</v>
      </c>
      <c r="L417" s="143"/>
    </row>
    <row r="418" spans="1:12" x14ac:dyDescent="0.2">
      <c r="A418" s="64" t="s">
        <v>1054</v>
      </c>
      <c r="B418" s="140" t="s">
        <v>372</v>
      </c>
      <c r="C418" s="141"/>
      <c r="D418" s="141"/>
      <c r="E418" s="141"/>
      <c r="F418" s="141"/>
      <c r="G418" s="65" t="s">
        <v>1091</v>
      </c>
      <c r="H418" s="142">
        <v>8100</v>
      </c>
      <c r="I418" s="142">
        <v>0</v>
      </c>
      <c r="J418" s="142">
        <v>0</v>
      </c>
      <c r="K418" s="142">
        <v>8100</v>
      </c>
      <c r="L418" s="143"/>
    </row>
    <row r="419" spans="1:12" x14ac:dyDescent="0.2">
      <c r="A419" s="67" t="s">
        <v>372</v>
      </c>
      <c r="B419" s="140" t="s">
        <v>372</v>
      </c>
      <c r="C419" s="141"/>
      <c r="D419" s="141"/>
      <c r="E419" s="141"/>
      <c r="F419" s="141"/>
      <c r="G419" s="68" t="s">
        <v>372</v>
      </c>
      <c r="H419" s="144"/>
      <c r="I419" s="144"/>
      <c r="J419" s="144"/>
      <c r="K419" s="144"/>
      <c r="L419" s="145"/>
    </row>
    <row r="420" spans="1:12" x14ac:dyDescent="0.2">
      <c r="A420" s="57" t="s">
        <v>1056</v>
      </c>
      <c r="B420" s="140" t="s">
        <v>372</v>
      </c>
      <c r="C420" s="141"/>
      <c r="D420" s="141"/>
      <c r="E420" s="141"/>
      <c r="F420" s="58" t="s">
        <v>1057</v>
      </c>
      <c r="G420" s="59"/>
      <c r="H420" s="131">
        <v>56130</v>
      </c>
      <c r="I420" s="131">
        <v>0</v>
      </c>
      <c r="J420" s="131">
        <v>25545</v>
      </c>
      <c r="K420" s="131">
        <v>81675</v>
      </c>
      <c r="L420" s="138"/>
    </row>
    <row r="421" spans="1:12" x14ac:dyDescent="0.2">
      <c r="A421" s="64" t="s">
        <v>1058</v>
      </c>
      <c r="B421" s="140" t="s">
        <v>372</v>
      </c>
      <c r="C421" s="141"/>
      <c r="D421" s="141"/>
      <c r="E421" s="141"/>
      <c r="F421" s="141"/>
      <c r="G421" s="65" t="s">
        <v>1059</v>
      </c>
      <c r="H421" s="142">
        <v>56130</v>
      </c>
      <c r="I421" s="142">
        <v>0</v>
      </c>
      <c r="J421" s="142">
        <v>25545</v>
      </c>
      <c r="K421" s="142">
        <v>81675</v>
      </c>
      <c r="L421" s="143"/>
    </row>
    <row r="422" spans="1:12" x14ac:dyDescent="0.2">
      <c r="A422" s="67" t="s">
        <v>372</v>
      </c>
      <c r="B422" s="140" t="s">
        <v>372</v>
      </c>
      <c r="C422" s="141"/>
      <c r="D422" s="141"/>
      <c r="E422" s="141"/>
      <c r="F422" s="141"/>
      <c r="G422" s="68" t="s">
        <v>372</v>
      </c>
      <c r="H422" s="144"/>
      <c r="I422" s="144"/>
      <c r="J422" s="144"/>
      <c r="K422" s="144"/>
      <c r="L422" s="145"/>
    </row>
    <row r="423" spans="1:12" x14ac:dyDescent="0.2">
      <c r="A423" s="57" t="s">
        <v>1060</v>
      </c>
      <c r="B423" s="140" t="s">
        <v>372</v>
      </c>
      <c r="C423" s="141"/>
      <c r="D423" s="141"/>
      <c r="E423" s="141"/>
      <c r="F423" s="58" t="s">
        <v>1061</v>
      </c>
      <c r="G423" s="59"/>
      <c r="H423" s="131">
        <v>199982.41</v>
      </c>
      <c r="I423" s="131">
        <v>0</v>
      </c>
      <c r="J423" s="131">
        <v>22961.23</v>
      </c>
      <c r="K423" s="131">
        <v>222943.64</v>
      </c>
      <c r="L423" s="138"/>
    </row>
    <row r="424" spans="1:12" x14ac:dyDescent="0.2">
      <c r="A424" s="64" t="s">
        <v>1062</v>
      </c>
      <c r="B424" s="140" t="s">
        <v>372</v>
      </c>
      <c r="C424" s="141"/>
      <c r="D424" s="141"/>
      <c r="E424" s="141"/>
      <c r="F424" s="141"/>
      <c r="G424" s="65" t="s">
        <v>1063</v>
      </c>
      <c r="H424" s="142">
        <v>199982.41</v>
      </c>
      <c r="I424" s="142">
        <v>0</v>
      </c>
      <c r="J424" s="142">
        <v>22961.23</v>
      </c>
      <c r="K424" s="142">
        <v>222943.64</v>
      </c>
      <c r="L424" s="143"/>
    </row>
    <row r="425" spans="1:12" x14ac:dyDescent="0.2">
      <c r="A425" s="67" t="s">
        <v>372</v>
      </c>
      <c r="B425" s="140" t="s">
        <v>372</v>
      </c>
      <c r="C425" s="141"/>
      <c r="D425" s="141"/>
      <c r="E425" s="141"/>
      <c r="F425" s="141"/>
      <c r="G425" s="68" t="s">
        <v>372</v>
      </c>
      <c r="H425" s="144"/>
      <c r="I425" s="144"/>
      <c r="J425" s="144"/>
      <c r="K425" s="144"/>
      <c r="L425" s="145"/>
    </row>
    <row r="426" spans="1:12" x14ac:dyDescent="0.2">
      <c r="A426" s="57" t="s">
        <v>1064</v>
      </c>
      <c r="B426" s="140" t="s">
        <v>372</v>
      </c>
      <c r="C426" s="141"/>
      <c r="D426" s="141"/>
      <c r="E426" s="58" t="s">
        <v>1065</v>
      </c>
      <c r="F426" s="59"/>
      <c r="G426" s="59"/>
      <c r="H426" s="131">
        <v>116635.77</v>
      </c>
      <c r="I426" s="131">
        <v>0</v>
      </c>
      <c r="J426" s="131">
        <v>37309.620000000003</v>
      </c>
      <c r="K426" s="131">
        <v>153945.39000000001</v>
      </c>
      <c r="L426" s="138"/>
    </row>
    <row r="427" spans="1:12" x14ac:dyDescent="0.2">
      <c r="A427" s="57" t="s">
        <v>1066</v>
      </c>
      <c r="B427" s="140" t="s">
        <v>372</v>
      </c>
      <c r="C427" s="141"/>
      <c r="D427" s="141"/>
      <c r="E427" s="141"/>
      <c r="F427" s="58" t="s">
        <v>1065</v>
      </c>
      <c r="G427" s="59"/>
      <c r="H427" s="131">
        <v>116635.77</v>
      </c>
      <c r="I427" s="131">
        <v>0</v>
      </c>
      <c r="J427" s="131">
        <v>37309.620000000003</v>
      </c>
      <c r="K427" s="131">
        <v>153945.39000000001</v>
      </c>
      <c r="L427" s="138"/>
    </row>
    <row r="428" spans="1:12" x14ac:dyDescent="0.2">
      <c r="A428" s="64" t="s">
        <v>1067</v>
      </c>
      <c r="B428" s="140" t="s">
        <v>372</v>
      </c>
      <c r="C428" s="141"/>
      <c r="D428" s="141"/>
      <c r="E428" s="141"/>
      <c r="F428" s="141"/>
      <c r="G428" s="65" t="s">
        <v>1068</v>
      </c>
      <c r="H428" s="142">
        <v>115648.91</v>
      </c>
      <c r="I428" s="142">
        <v>0</v>
      </c>
      <c r="J428" s="142">
        <v>37309.599999999999</v>
      </c>
      <c r="K428" s="142">
        <v>152958.51</v>
      </c>
      <c r="L428" s="143"/>
    </row>
    <row r="429" spans="1:12" x14ac:dyDescent="0.2">
      <c r="A429" s="64" t="s">
        <v>1069</v>
      </c>
      <c r="B429" s="140" t="s">
        <v>372</v>
      </c>
      <c r="C429" s="141"/>
      <c r="D429" s="141"/>
      <c r="E429" s="141"/>
      <c r="F429" s="141"/>
      <c r="G429" s="65" t="s">
        <v>1070</v>
      </c>
      <c r="H429" s="142">
        <v>186.86</v>
      </c>
      <c r="I429" s="142">
        <v>0</v>
      </c>
      <c r="J429" s="142">
        <v>0.02</v>
      </c>
      <c r="K429" s="142">
        <v>186.88</v>
      </c>
      <c r="L429" s="143"/>
    </row>
    <row r="430" spans="1:12" x14ac:dyDescent="0.2">
      <c r="A430" s="64" t="s">
        <v>1071</v>
      </c>
      <c r="B430" s="140" t="s">
        <v>372</v>
      </c>
      <c r="C430" s="141"/>
      <c r="D430" s="141"/>
      <c r="E430" s="141"/>
      <c r="F430" s="141"/>
      <c r="G430" s="65" t="s">
        <v>1072</v>
      </c>
      <c r="H430" s="142">
        <v>800</v>
      </c>
      <c r="I430" s="142">
        <v>0</v>
      </c>
      <c r="J430" s="142">
        <v>0</v>
      </c>
      <c r="K430" s="142">
        <v>800</v>
      </c>
      <c r="L430" s="143"/>
    </row>
    <row r="431" spans="1:12" x14ac:dyDescent="0.2">
      <c r="A431" s="67" t="s">
        <v>372</v>
      </c>
      <c r="B431" s="140" t="s">
        <v>372</v>
      </c>
      <c r="C431" s="141"/>
      <c r="D431" s="141"/>
      <c r="E431" s="141"/>
      <c r="F431" s="141"/>
      <c r="G431" s="68" t="s">
        <v>372</v>
      </c>
      <c r="H431" s="144"/>
      <c r="I431" s="144"/>
      <c r="J431" s="144"/>
      <c r="K431" s="144"/>
      <c r="L431" s="145"/>
    </row>
    <row r="432" spans="1:12" x14ac:dyDescent="0.2">
      <c r="A432" s="57" t="s">
        <v>1073</v>
      </c>
      <c r="B432" s="140" t="s">
        <v>372</v>
      </c>
      <c r="C432" s="141"/>
      <c r="D432" s="141"/>
      <c r="E432" s="58" t="s">
        <v>1074</v>
      </c>
      <c r="F432" s="59"/>
      <c r="G432" s="59"/>
      <c r="H432" s="131">
        <v>27.06</v>
      </c>
      <c r="I432" s="131">
        <v>0</v>
      </c>
      <c r="J432" s="131">
        <v>0</v>
      </c>
      <c r="K432" s="131">
        <v>27.06</v>
      </c>
      <c r="L432" s="138"/>
    </row>
    <row r="433" spans="1:12" x14ac:dyDescent="0.2">
      <c r="A433" s="57" t="s">
        <v>1075</v>
      </c>
      <c r="B433" s="140" t="s">
        <v>372</v>
      </c>
      <c r="C433" s="141"/>
      <c r="D433" s="141"/>
      <c r="E433" s="141"/>
      <c r="F433" s="58" t="s">
        <v>1076</v>
      </c>
      <c r="G433" s="59"/>
      <c r="H433" s="131">
        <v>27.06</v>
      </c>
      <c r="I433" s="131">
        <v>0</v>
      </c>
      <c r="J433" s="131">
        <v>0</v>
      </c>
      <c r="K433" s="131">
        <v>27.06</v>
      </c>
      <c r="L433" s="138"/>
    </row>
    <row r="434" spans="1:12" x14ac:dyDescent="0.2">
      <c r="A434" s="64" t="s">
        <v>1077</v>
      </c>
      <c r="B434" s="140" t="s">
        <v>372</v>
      </c>
      <c r="C434" s="141"/>
      <c r="D434" s="141"/>
      <c r="E434" s="141"/>
      <c r="F434" s="141"/>
      <c r="G434" s="65" t="s">
        <v>1078</v>
      </c>
      <c r="H434" s="142">
        <v>27.06</v>
      </c>
      <c r="I434" s="142">
        <v>0</v>
      </c>
      <c r="J434" s="142">
        <v>0</v>
      </c>
      <c r="K434" s="142">
        <v>27.06</v>
      </c>
      <c r="L434" s="143"/>
    </row>
    <row r="435" spans="1:12" x14ac:dyDescent="0.2">
      <c r="A435" s="67" t="s">
        <v>372</v>
      </c>
      <c r="B435" s="140" t="s">
        <v>372</v>
      </c>
      <c r="C435" s="141"/>
      <c r="D435" s="141"/>
      <c r="E435" s="141"/>
      <c r="F435" s="141"/>
      <c r="G435" s="68" t="s">
        <v>372</v>
      </c>
      <c r="H435" s="144"/>
      <c r="I435" s="144"/>
      <c r="J435" s="144"/>
      <c r="K435" s="144"/>
      <c r="L435" s="145"/>
    </row>
    <row r="436" spans="1:12" x14ac:dyDescent="0.2">
      <c r="A436" s="57" t="s">
        <v>1079</v>
      </c>
      <c r="B436" s="140" t="s">
        <v>372</v>
      </c>
      <c r="C436" s="141"/>
      <c r="D436" s="141"/>
      <c r="E436" s="58" t="s">
        <v>1080</v>
      </c>
      <c r="F436" s="59"/>
      <c r="G436" s="59"/>
      <c r="H436" s="131">
        <v>159.30000000000001</v>
      </c>
      <c r="I436" s="131">
        <v>0</v>
      </c>
      <c r="J436" s="131">
        <v>0</v>
      </c>
      <c r="K436" s="131">
        <v>159.30000000000001</v>
      </c>
      <c r="L436" s="138"/>
    </row>
    <row r="437" spans="1:12" x14ac:dyDescent="0.2">
      <c r="A437" s="57" t="s">
        <v>1081</v>
      </c>
      <c r="B437" s="140" t="s">
        <v>372</v>
      </c>
      <c r="C437" s="141"/>
      <c r="D437" s="141"/>
      <c r="E437" s="141"/>
      <c r="F437" s="58" t="s">
        <v>1080</v>
      </c>
      <c r="G437" s="59"/>
      <c r="H437" s="131">
        <v>159.30000000000001</v>
      </c>
      <c r="I437" s="131">
        <v>0</v>
      </c>
      <c r="J437" s="131">
        <v>0</v>
      </c>
      <c r="K437" s="131">
        <v>159.30000000000001</v>
      </c>
      <c r="L437" s="138"/>
    </row>
    <row r="438" spans="1:12" x14ac:dyDescent="0.2">
      <c r="A438" s="64" t="s">
        <v>1082</v>
      </c>
      <c r="B438" s="140" t="s">
        <v>372</v>
      </c>
      <c r="C438" s="141"/>
      <c r="D438" s="141"/>
      <c r="E438" s="141"/>
      <c r="F438" s="141"/>
      <c r="G438" s="65" t="s">
        <v>1083</v>
      </c>
      <c r="H438" s="142">
        <v>159.30000000000001</v>
      </c>
      <c r="I438" s="142">
        <v>0</v>
      </c>
      <c r="J438" s="142">
        <v>0</v>
      </c>
      <c r="K438" s="142">
        <v>159.30000000000001</v>
      </c>
      <c r="L438" s="143"/>
    </row>
    <row r="439" spans="1:12" x14ac:dyDescent="0.2">
      <c r="A439" s="67" t="s">
        <v>372</v>
      </c>
      <c r="B439" s="140" t="s">
        <v>372</v>
      </c>
      <c r="C439" s="141"/>
      <c r="D439" s="141"/>
      <c r="E439" s="141"/>
      <c r="F439" s="141"/>
      <c r="G439" s="68" t="s">
        <v>372</v>
      </c>
      <c r="H439" s="144"/>
      <c r="I439" s="144"/>
      <c r="J439" s="144"/>
      <c r="K439" s="144"/>
      <c r="L439" s="145"/>
    </row>
    <row r="440" spans="1:12" x14ac:dyDescent="0.2">
      <c r="A440" s="57" t="s">
        <v>1084</v>
      </c>
      <c r="B440" s="140" t="s">
        <v>372</v>
      </c>
      <c r="C440" s="141"/>
      <c r="D440" s="141"/>
      <c r="E440" s="58" t="s">
        <v>1027</v>
      </c>
      <c r="F440" s="59"/>
      <c r="G440" s="59"/>
      <c r="H440" s="131">
        <v>125106.96</v>
      </c>
      <c r="I440" s="131">
        <v>0</v>
      </c>
      <c r="J440" s="131">
        <v>25405.89</v>
      </c>
      <c r="K440" s="131">
        <v>150512.85</v>
      </c>
      <c r="L440" s="138"/>
    </row>
    <row r="441" spans="1:12" x14ac:dyDescent="0.2">
      <c r="A441" s="57" t="s">
        <v>1085</v>
      </c>
      <c r="B441" s="140" t="s">
        <v>372</v>
      </c>
      <c r="C441" s="141"/>
      <c r="D441" s="141"/>
      <c r="E441" s="141"/>
      <c r="F441" s="58" t="s">
        <v>1027</v>
      </c>
      <c r="G441" s="59"/>
      <c r="H441" s="131">
        <v>125106.96</v>
      </c>
      <c r="I441" s="131">
        <v>0</v>
      </c>
      <c r="J441" s="131">
        <v>25405.89</v>
      </c>
      <c r="K441" s="131">
        <v>150512.85</v>
      </c>
      <c r="L441" s="138"/>
    </row>
    <row r="442" spans="1:12" x14ac:dyDescent="0.2">
      <c r="A442" s="64" t="s">
        <v>1086</v>
      </c>
      <c r="B442" s="140" t="s">
        <v>372</v>
      </c>
      <c r="C442" s="141"/>
      <c r="D442" s="141"/>
      <c r="E442" s="141"/>
      <c r="F442" s="141"/>
      <c r="G442" s="65" t="s">
        <v>1032</v>
      </c>
      <c r="H442" s="142">
        <v>125106.96</v>
      </c>
      <c r="I442" s="142">
        <v>0</v>
      </c>
      <c r="J442" s="142">
        <v>25405.89</v>
      </c>
      <c r="K442" s="142">
        <v>150512.85</v>
      </c>
      <c r="L442" s="143"/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433"/>
  <sheetViews>
    <sheetView zoomScale="130" zoomScaleNormal="130" workbookViewId="0">
      <selection activeCell="L60" sqref="L60:L63"/>
    </sheetView>
  </sheetViews>
  <sheetFormatPr defaultRowHeight="14.4" x14ac:dyDescent="0.3"/>
  <cols>
    <col min="1" max="1" width="11.33203125" style="117" customWidth="1"/>
    <col min="2" max="2" width="2.33203125" style="117" customWidth="1"/>
    <col min="3" max="6" width="1.33203125" style="117" customWidth="1"/>
    <col min="7" max="7" width="32.33203125" style="117" customWidth="1"/>
    <col min="8" max="8" width="12.33203125" style="117" bestFit="1" customWidth="1"/>
    <col min="9" max="10" width="11.44140625" style="117" bestFit="1" customWidth="1"/>
    <col min="11" max="11" width="12" style="117" bestFit="1" customWidth="1"/>
    <col min="12" max="12" width="10.109375" style="117" bestFit="1" customWidth="1"/>
    <col min="13" max="256" width="9.109375" style="117"/>
    <col min="257" max="257" width="11.33203125" style="117" customWidth="1"/>
    <col min="258" max="258" width="2.33203125" style="117" customWidth="1"/>
    <col min="259" max="262" width="1.33203125" style="117" customWidth="1"/>
    <col min="263" max="263" width="32.33203125" style="117" customWidth="1"/>
    <col min="264" max="264" width="12.33203125" style="117" bestFit="1" customWidth="1"/>
    <col min="265" max="266" width="11.44140625" style="117" bestFit="1" customWidth="1"/>
    <col min="267" max="267" width="12" style="117" bestFit="1" customWidth="1"/>
    <col min="268" max="268" width="10.109375" style="117" bestFit="1" customWidth="1"/>
    <col min="269" max="512" width="9.109375" style="117"/>
    <col min="513" max="513" width="11.33203125" style="117" customWidth="1"/>
    <col min="514" max="514" width="2.33203125" style="117" customWidth="1"/>
    <col min="515" max="518" width="1.33203125" style="117" customWidth="1"/>
    <col min="519" max="519" width="32.33203125" style="117" customWidth="1"/>
    <col min="520" max="520" width="12.33203125" style="117" bestFit="1" customWidth="1"/>
    <col min="521" max="522" width="11.44140625" style="117" bestFit="1" customWidth="1"/>
    <col min="523" max="523" width="12" style="117" bestFit="1" customWidth="1"/>
    <col min="524" max="524" width="10.109375" style="117" bestFit="1" customWidth="1"/>
    <col min="525" max="768" width="9.109375" style="117"/>
    <col min="769" max="769" width="11.33203125" style="117" customWidth="1"/>
    <col min="770" max="770" width="2.33203125" style="117" customWidth="1"/>
    <col min="771" max="774" width="1.33203125" style="117" customWidth="1"/>
    <col min="775" max="775" width="32.33203125" style="117" customWidth="1"/>
    <col min="776" max="776" width="12.33203125" style="117" bestFit="1" customWidth="1"/>
    <col min="777" max="778" width="11.44140625" style="117" bestFit="1" customWidth="1"/>
    <col min="779" max="779" width="12" style="117" bestFit="1" customWidth="1"/>
    <col min="780" max="780" width="10.109375" style="117" bestFit="1" customWidth="1"/>
    <col min="781" max="1024" width="9.109375" style="117"/>
    <col min="1025" max="1025" width="11.33203125" style="117" customWidth="1"/>
    <col min="1026" max="1026" width="2.33203125" style="117" customWidth="1"/>
    <col min="1027" max="1030" width="1.33203125" style="117" customWidth="1"/>
    <col min="1031" max="1031" width="32.33203125" style="117" customWidth="1"/>
    <col min="1032" max="1032" width="12.33203125" style="117" bestFit="1" customWidth="1"/>
    <col min="1033" max="1034" width="11.44140625" style="117" bestFit="1" customWidth="1"/>
    <col min="1035" max="1035" width="12" style="117" bestFit="1" customWidth="1"/>
    <col min="1036" max="1036" width="10.109375" style="117" bestFit="1" customWidth="1"/>
    <col min="1037" max="1280" width="9.109375" style="117"/>
    <col min="1281" max="1281" width="11.33203125" style="117" customWidth="1"/>
    <col min="1282" max="1282" width="2.33203125" style="117" customWidth="1"/>
    <col min="1283" max="1286" width="1.33203125" style="117" customWidth="1"/>
    <col min="1287" max="1287" width="32.33203125" style="117" customWidth="1"/>
    <col min="1288" max="1288" width="12.33203125" style="117" bestFit="1" customWidth="1"/>
    <col min="1289" max="1290" width="11.44140625" style="117" bestFit="1" customWidth="1"/>
    <col min="1291" max="1291" width="12" style="117" bestFit="1" customWidth="1"/>
    <col min="1292" max="1292" width="10.109375" style="117" bestFit="1" customWidth="1"/>
    <col min="1293" max="1536" width="9.109375" style="117"/>
    <col min="1537" max="1537" width="11.33203125" style="117" customWidth="1"/>
    <col min="1538" max="1538" width="2.33203125" style="117" customWidth="1"/>
    <col min="1539" max="1542" width="1.33203125" style="117" customWidth="1"/>
    <col min="1543" max="1543" width="32.33203125" style="117" customWidth="1"/>
    <col min="1544" max="1544" width="12.33203125" style="117" bestFit="1" customWidth="1"/>
    <col min="1545" max="1546" width="11.44140625" style="117" bestFit="1" customWidth="1"/>
    <col min="1547" max="1547" width="12" style="117" bestFit="1" customWidth="1"/>
    <col min="1548" max="1548" width="10.109375" style="117" bestFit="1" customWidth="1"/>
    <col min="1549" max="1792" width="9.109375" style="117"/>
    <col min="1793" max="1793" width="11.33203125" style="117" customWidth="1"/>
    <col min="1794" max="1794" width="2.33203125" style="117" customWidth="1"/>
    <col min="1795" max="1798" width="1.33203125" style="117" customWidth="1"/>
    <col min="1799" max="1799" width="32.33203125" style="117" customWidth="1"/>
    <col min="1800" max="1800" width="12.33203125" style="117" bestFit="1" customWidth="1"/>
    <col min="1801" max="1802" width="11.44140625" style="117" bestFit="1" customWidth="1"/>
    <col min="1803" max="1803" width="12" style="117" bestFit="1" customWidth="1"/>
    <col min="1804" max="1804" width="10.109375" style="117" bestFit="1" customWidth="1"/>
    <col min="1805" max="2048" width="9.109375" style="117"/>
    <col min="2049" max="2049" width="11.33203125" style="117" customWidth="1"/>
    <col min="2050" max="2050" width="2.33203125" style="117" customWidth="1"/>
    <col min="2051" max="2054" width="1.33203125" style="117" customWidth="1"/>
    <col min="2055" max="2055" width="32.33203125" style="117" customWidth="1"/>
    <col min="2056" max="2056" width="12.33203125" style="117" bestFit="1" customWidth="1"/>
    <col min="2057" max="2058" width="11.44140625" style="117" bestFit="1" customWidth="1"/>
    <col min="2059" max="2059" width="12" style="117" bestFit="1" customWidth="1"/>
    <col min="2060" max="2060" width="10.109375" style="117" bestFit="1" customWidth="1"/>
    <col min="2061" max="2304" width="9.109375" style="117"/>
    <col min="2305" max="2305" width="11.33203125" style="117" customWidth="1"/>
    <col min="2306" max="2306" width="2.33203125" style="117" customWidth="1"/>
    <col min="2307" max="2310" width="1.33203125" style="117" customWidth="1"/>
    <col min="2311" max="2311" width="32.33203125" style="117" customWidth="1"/>
    <col min="2312" max="2312" width="12.33203125" style="117" bestFit="1" customWidth="1"/>
    <col min="2313" max="2314" width="11.44140625" style="117" bestFit="1" customWidth="1"/>
    <col min="2315" max="2315" width="12" style="117" bestFit="1" customWidth="1"/>
    <col min="2316" max="2316" width="10.109375" style="117" bestFit="1" customWidth="1"/>
    <col min="2317" max="2560" width="9.109375" style="117"/>
    <col min="2561" max="2561" width="11.33203125" style="117" customWidth="1"/>
    <col min="2562" max="2562" width="2.33203125" style="117" customWidth="1"/>
    <col min="2563" max="2566" width="1.33203125" style="117" customWidth="1"/>
    <col min="2567" max="2567" width="32.33203125" style="117" customWidth="1"/>
    <col min="2568" max="2568" width="12.33203125" style="117" bestFit="1" customWidth="1"/>
    <col min="2569" max="2570" width="11.44140625" style="117" bestFit="1" customWidth="1"/>
    <col min="2571" max="2571" width="12" style="117" bestFit="1" customWidth="1"/>
    <col min="2572" max="2572" width="10.109375" style="117" bestFit="1" customWidth="1"/>
    <col min="2573" max="2816" width="9.109375" style="117"/>
    <col min="2817" max="2817" width="11.33203125" style="117" customWidth="1"/>
    <col min="2818" max="2818" width="2.33203125" style="117" customWidth="1"/>
    <col min="2819" max="2822" width="1.33203125" style="117" customWidth="1"/>
    <col min="2823" max="2823" width="32.33203125" style="117" customWidth="1"/>
    <col min="2824" max="2824" width="12.33203125" style="117" bestFit="1" customWidth="1"/>
    <col min="2825" max="2826" width="11.44140625" style="117" bestFit="1" customWidth="1"/>
    <col min="2827" max="2827" width="12" style="117" bestFit="1" customWidth="1"/>
    <col min="2828" max="2828" width="10.109375" style="117" bestFit="1" customWidth="1"/>
    <col min="2829" max="3072" width="9.109375" style="117"/>
    <col min="3073" max="3073" width="11.33203125" style="117" customWidth="1"/>
    <col min="3074" max="3074" width="2.33203125" style="117" customWidth="1"/>
    <col min="3075" max="3078" width="1.33203125" style="117" customWidth="1"/>
    <col min="3079" max="3079" width="32.33203125" style="117" customWidth="1"/>
    <col min="3080" max="3080" width="12.33203125" style="117" bestFit="1" customWidth="1"/>
    <col min="3081" max="3082" width="11.44140625" style="117" bestFit="1" customWidth="1"/>
    <col min="3083" max="3083" width="12" style="117" bestFit="1" customWidth="1"/>
    <col min="3084" max="3084" width="10.109375" style="117" bestFit="1" customWidth="1"/>
    <col min="3085" max="3328" width="9.109375" style="117"/>
    <col min="3329" max="3329" width="11.33203125" style="117" customWidth="1"/>
    <col min="3330" max="3330" width="2.33203125" style="117" customWidth="1"/>
    <col min="3331" max="3334" width="1.33203125" style="117" customWidth="1"/>
    <col min="3335" max="3335" width="32.33203125" style="117" customWidth="1"/>
    <col min="3336" max="3336" width="12.33203125" style="117" bestFit="1" customWidth="1"/>
    <col min="3337" max="3338" width="11.44140625" style="117" bestFit="1" customWidth="1"/>
    <col min="3339" max="3339" width="12" style="117" bestFit="1" customWidth="1"/>
    <col min="3340" max="3340" width="10.109375" style="117" bestFit="1" customWidth="1"/>
    <col min="3341" max="3584" width="9.109375" style="117"/>
    <col min="3585" max="3585" width="11.33203125" style="117" customWidth="1"/>
    <col min="3586" max="3586" width="2.33203125" style="117" customWidth="1"/>
    <col min="3587" max="3590" width="1.33203125" style="117" customWidth="1"/>
    <col min="3591" max="3591" width="32.33203125" style="117" customWidth="1"/>
    <col min="3592" max="3592" width="12.33203125" style="117" bestFit="1" customWidth="1"/>
    <col min="3593" max="3594" width="11.44140625" style="117" bestFit="1" customWidth="1"/>
    <col min="3595" max="3595" width="12" style="117" bestFit="1" customWidth="1"/>
    <col min="3596" max="3596" width="10.109375" style="117" bestFit="1" customWidth="1"/>
    <col min="3597" max="3840" width="9.109375" style="117"/>
    <col min="3841" max="3841" width="11.33203125" style="117" customWidth="1"/>
    <col min="3842" max="3842" width="2.33203125" style="117" customWidth="1"/>
    <col min="3843" max="3846" width="1.33203125" style="117" customWidth="1"/>
    <col min="3847" max="3847" width="32.33203125" style="117" customWidth="1"/>
    <col min="3848" max="3848" width="12.33203125" style="117" bestFit="1" customWidth="1"/>
    <col min="3849" max="3850" width="11.44140625" style="117" bestFit="1" customWidth="1"/>
    <col min="3851" max="3851" width="12" style="117" bestFit="1" customWidth="1"/>
    <col min="3852" max="3852" width="10.109375" style="117" bestFit="1" customWidth="1"/>
    <col min="3853" max="4096" width="9.109375" style="117"/>
    <col min="4097" max="4097" width="11.33203125" style="117" customWidth="1"/>
    <col min="4098" max="4098" width="2.33203125" style="117" customWidth="1"/>
    <col min="4099" max="4102" width="1.33203125" style="117" customWidth="1"/>
    <col min="4103" max="4103" width="32.33203125" style="117" customWidth="1"/>
    <col min="4104" max="4104" width="12.33203125" style="117" bestFit="1" customWidth="1"/>
    <col min="4105" max="4106" width="11.44140625" style="117" bestFit="1" customWidth="1"/>
    <col min="4107" max="4107" width="12" style="117" bestFit="1" customWidth="1"/>
    <col min="4108" max="4108" width="10.109375" style="117" bestFit="1" customWidth="1"/>
    <col min="4109" max="4352" width="9.109375" style="117"/>
    <col min="4353" max="4353" width="11.33203125" style="117" customWidth="1"/>
    <col min="4354" max="4354" width="2.33203125" style="117" customWidth="1"/>
    <col min="4355" max="4358" width="1.33203125" style="117" customWidth="1"/>
    <col min="4359" max="4359" width="32.33203125" style="117" customWidth="1"/>
    <col min="4360" max="4360" width="12.33203125" style="117" bestFit="1" customWidth="1"/>
    <col min="4361" max="4362" width="11.44140625" style="117" bestFit="1" customWidth="1"/>
    <col min="4363" max="4363" width="12" style="117" bestFit="1" customWidth="1"/>
    <col min="4364" max="4364" width="10.109375" style="117" bestFit="1" customWidth="1"/>
    <col min="4365" max="4608" width="9.109375" style="117"/>
    <col min="4609" max="4609" width="11.33203125" style="117" customWidth="1"/>
    <col min="4610" max="4610" width="2.33203125" style="117" customWidth="1"/>
    <col min="4611" max="4614" width="1.33203125" style="117" customWidth="1"/>
    <col min="4615" max="4615" width="32.33203125" style="117" customWidth="1"/>
    <col min="4616" max="4616" width="12.33203125" style="117" bestFit="1" customWidth="1"/>
    <col min="4617" max="4618" width="11.44140625" style="117" bestFit="1" customWidth="1"/>
    <col min="4619" max="4619" width="12" style="117" bestFit="1" customWidth="1"/>
    <col min="4620" max="4620" width="10.109375" style="117" bestFit="1" customWidth="1"/>
    <col min="4621" max="4864" width="9.109375" style="117"/>
    <col min="4865" max="4865" width="11.33203125" style="117" customWidth="1"/>
    <col min="4866" max="4866" width="2.33203125" style="117" customWidth="1"/>
    <col min="4867" max="4870" width="1.33203125" style="117" customWidth="1"/>
    <col min="4871" max="4871" width="32.33203125" style="117" customWidth="1"/>
    <col min="4872" max="4872" width="12.33203125" style="117" bestFit="1" customWidth="1"/>
    <col min="4873" max="4874" width="11.44140625" style="117" bestFit="1" customWidth="1"/>
    <col min="4875" max="4875" width="12" style="117" bestFit="1" customWidth="1"/>
    <col min="4876" max="4876" width="10.109375" style="117" bestFit="1" customWidth="1"/>
    <col min="4877" max="5120" width="9.109375" style="117"/>
    <col min="5121" max="5121" width="11.33203125" style="117" customWidth="1"/>
    <col min="5122" max="5122" width="2.33203125" style="117" customWidth="1"/>
    <col min="5123" max="5126" width="1.33203125" style="117" customWidth="1"/>
    <col min="5127" max="5127" width="32.33203125" style="117" customWidth="1"/>
    <col min="5128" max="5128" width="12.33203125" style="117" bestFit="1" customWidth="1"/>
    <col min="5129" max="5130" width="11.44140625" style="117" bestFit="1" customWidth="1"/>
    <col min="5131" max="5131" width="12" style="117" bestFit="1" customWidth="1"/>
    <col min="5132" max="5132" width="10.109375" style="117" bestFit="1" customWidth="1"/>
    <col min="5133" max="5376" width="9.109375" style="117"/>
    <col min="5377" max="5377" width="11.33203125" style="117" customWidth="1"/>
    <col min="5378" max="5378" width="2.33203125" style="117" customWidth="1"/>
    <col min="5379" max="5382" width="1.33203125" style="117" customWidth="1"/>
    <col min="5383" max="5383" width="32.33203125" style="117" customWidth="1"/>
    <col min="5384" max="5384" width="12.33203125" style="117" bestFit="1" customWidth="1"/>
    <col min="5385" max="5386" width="11.44140625" style="117" bestFit="1" customWidth="1"/>
    <col min="5387" max="5387" width="12" style="117" bestFit="1" customWidth="1"/>
    <col min="5388" max="5388" width="10.109375" style="117" bestFit="1" customWidth="1"/>
    <col min="5389" max="5632" width="9.109375" style="117"/>
    <col min="5633" max="5633" width="11.33203125" style="117" customWidth="1"/>
    <col min="5634" max="5634" width="2.33203125" style="117" customWidth="1"/>
    <col min="5635" max="5638" width="1.33203125" style="117" customWidth="1"/>
    <col min="5639" max="5639" width="32.33203125" style="117" customWidth="1"/>
    <col min="5640" max="5640" width="12.33203125" style="117" bestFit="1" customWidth="1"/>
    <col min="5641" max="5642" width="11.44140625" style="117" bestFit="1" customWidth="1"/>
    <col min="5643" max="5643" width="12" style="117" bestFit="1" customWidth="1"/>
    <col min="5644" max="5644" width="10.109375" style="117" bestFit="1" customWidth="1"/>
    <col min="5645" max="5888" width="9.109375" style="117"/>
    <col min="5889" max="5889" width="11.33203125" style="117" customWidth="1"/>
    <col min="5890" max="5890" width="2.33203125" style="117" customWidth="1"/>
    <col min="5891" max="5894" width="1.33203125" style="117" customWidth="1"/>
    <col min="5895" max="5895" width="32.33203125" style="117" customWidth="1"/>
    <col min="5896" max="5896" width="12.33203125" style="117" bestFit="1" customWidth="1"/>
    <col min="5897" max="5898" width="11.44140625" style="117" bestFit="1" customWidth="1"/>
    <col min="5899" max="5899" width="12" style="117" bestFit="1" customWidth="1"/>
    <col min="5900" max="5900" width="10.109375" style="117" bestFit="1" customWidth="1"/>
    <col min="5901" max="6144" width="9.109375" style="117"/>
    <col min="6145" max="6145" width="11.33203125" style="117" customWidth="1"/>
    <col min="6146" max="6146" width="2.33203125" style="117" customWidth="1"/>
    <col min="6147" max="6150" width="1.33203125" style="117" customWidth="1"/>
    <col min="6151" max="6151" width="32.33203125" style="117" customWidth="1"/>
    <col min="6152" max="6152" width="12.33203125" style="117" bestFit="1" customWidth="1"/>
    <col min="6153" max="6154" width="11.44140625" style="117" bestFit="1" customWidth="1"/>
    <col min="6155" max="6155" width="12" style="117" bestFit="1" customWidth="1"/>
    <col min="6156" max="6156" width="10.109375" style="117" bestFit="1" customWidth="1"/>
    <col min="6157" max="6400" width="9.109375" style="117"/>
    <col min="6401" max="6401" width="11.33203125" style="117" customWidth="1"/>
    <col min="6402" max="6402" width="2.33203125" style="117" customWidth="1"/>
    <col min="6403" max="6406" width="1.33203125" style="117" customWidth="1"/>
    <col min="6407" max="6407" width="32.33203125" style="117" customWidth="1"/>
    <col min="6408" max="6408" width="12.33203125" style="117" bestFit="1" customWidth="1"/>
    <col min="6409" max="6410" width="11.44140625" style="117" bestFit="1" customWidth="1"/>
    <col min="6411" max="6411" width="12" style="117" bestFit="1" customWidth="1"/>
    <col min="6412" max="6412" width="10.109375" style="117" bestFit="1" customWidth="1"/>
    <col min="6413" max="6656" width="9.109375" style="117"/>
    <col min="6657" max="6657" width="11.33203125" style="117" customWidth="1"/>
    <col min="6658" max="6658" width="2.33203125" style="117" customWidth="1"/>
    <col min="6659" max="6662" width="1.33203125" style="117" customWidth="1"/>
    <col min="6663" max="6663" width="32.33203125" style="117" customWidth="1"/>
    <col min="6664" max="6664" width="12.33203125" style="117" bestFit="1" customWidth="1"/>
    <col min="6665" max="6666" width="11.44140625" style="117" bestFit="1" customWidth="1"/>
    <col min="6667" max="6667" width="12" style="117" bestFit="1" customWidth="1"/>
    <col min="6668" max="6668" width="10.109375" style="117" bestFit="1" customWidth="1"/>
    <col min="6669" max="6912" width="9.109375" style="117"/>
    <col min="6913" max="6913" width="11.33203125" style="117" customWidth="1"/>
    <col min="6914" max="6914" width="2.33203125" style="117" customWidth="1"/>
    <col min="6915" max="6918" width="1.33203125" style="117" customWidth="1"/>
    <col min="6919" max="6919" width="32.33203125" style="117" customWidth="1"/>
    <col min="6920" max="6920" width="12.33203125" style="117" bestFit="1" customWidth="1"/>
    <col min="6921" max="6922" width="11.44140625" style="117" bestFit="1" customWidth="1"/>
    <col min="6923" max="6923" width="12" style="117" bestFit="1" customWidth="1"/>
    <col min="6924" max="6924" width="10.109375" style="117" bestFit="1" customWidth="1"/>
    <col min="6925" max="7168" width="9.109375" style="117"/>
    <col min="7169" max="7169" width="11.33203125" style="117" customWidth="1"/>
    <col min="7170" max="7170" width="2.33203125" style="117" customWidth="1"/>
    <col min="7171" max="7174" width="1.33203125" style="117" customWidth="1"/>
    <col min="7175" max="7175" width="32.33203125" style="117" customWidth="1"/>
    <col min="7176" max="7176" width="12.33203125" style="117" bestFit="1" customWidth="1"/>
    <col min="7177" max="7178" width="11.44140625" style="117" bestFit="1" customWidth="1"/>
    <col min="7179" max="7179" width="12" style="117" bestFit="1" customWidth="1"/>
    <col min="7180" max="7180" width="10.109375" style="117" bestFit="1" customWidth="1"/>
    <col min="7181" max="7424" width="9.109375" style="117"/>
    <col min="7425" max="7425" width="11.33203125" style="117" customWidth="1"/>
    <col min="7426" max="7426" width="2.33203125" style="117" customWidth="1"/>
    <col min="7427" max="7430" width="1.33203125" style="117" customWidth="1"/>
    <col min="7431" max="7431" width="32.33203125" style="117" customWidth="1"/>
    <col min="7432" max="7432" width="12.33203125" style="117" bestFit="1" customWidth="1"/>
    <col min="7433" max="7434" width="11.44140625" style="117" bestFit="1" customWidth="1"/>
    <col min="7435" max="7435" width="12" style="117" bestFit="1" customWidth="1"/>
    <col min="7436" max="7436" width="10.109375" style="117" bestFit="1" customWidth="1"/>
    <col min="7437" max="7680" width="9.109375" style="117"/>
    <col min="7681" max="7681" width="11.33203125" style="117" customWidth="1"/>
    <col min="7682" max="7682" width="2.33203125" style="117" customWidth="1"/>
    <col min="7683" max="7686" width="1.33203125" style="117" customWidth="1"/>
    <col min="7687" max="7687" width="32.33203125" style="117" customWidth="1"/>
    <col min="7688" max="7688" width="12.33203125" style="117" bestFit="1" customWidth="1"/>
    <col min="7689" max="7690" width="11.44140625" style="117" bestFit="1" customWidth="1"/>
    <col min="7691" max="7691" width="12" style="117" bestFit="1" customWidth="1"/>
    <col min="7692" max="7692" width="10.109375" style="117" bestFit="1" customWidth="1"/>
    <col min="7693" max="7936" width="9.109375" style="117"/>
    <col min="7937" max="7937" width="11.33203125" style="117" customWidth="1"/>
    <col min="7938" max="7938" width="2.33203125" style="117" customWidth="1"/>
    <col min="7939" max="7942" width="1.33203125" style="117" customWidth="1"/>
    <col min="7943" max="7943" width="32.33203125" style="117" customWidth="1"/>
    <col min="7944" max="7944" width="12.33203125" style="117" bestFit="1" customWidth="1"/>
    <col min="7945" max="7946" width="11.44140625" style="117" bestFit="1" customWidth="1"/>
    <col min="7947" max="7947" width="12" style="117" bestFit="1" customWidth="1"/>
    <col min="7948" max="7948" width="10.109375" style="117" bestFit="1" customWidth="1"/>
    <col min="7949" max="8192" width="9.109375" style="117"/>
    <col min="8193" max="8193" width="11.33203125" style="117" customWidth="1"/>
    <col min="8194" max="8194" width="2.33203125" style="117" customWidth="1"/>
    <col min="8195" max="8198" width="1.33203125" style="117" customWidth="1"/>
    <col min="8199" max="8199" width="32.33203125" style="117" customWidth="1"/>
    <col min="8200" max="8200" width="12.33203125" style="117" bestFit="1" customWidth="1"/>
    <col min="8201" max="8202" width="11.44140625" style="117" bestFit="1" customWidth="1"/>
    <col min="8203" max="8203" width="12" style="117" bestFit="1" customWidth="1"/>
    <col min="8204" max="8204" width="10.109375" style="117" bestFit="1" customWidth="1"/>
    <col min="8205" max="8448" width="9.109375" style="117"/>
    <col min="8449" max="8449" width="11.33203125" style="117" customWidth="1"/>
    <col min="8450" max="8450" width="2.33203125" style="117" customWidth="1"/>
    <col min="8451" max="8454" width="1.33203125" style="117" customWidth="1"/>
    <col min="8455" max="8455" width="32.33203125" style="117" customWidth="1"/>
    <col min="8456" max="8456" width="12.33203125" style="117" bestFit="1" customWidth="1"/>
    <col min="8457" max="8458" width="11.44140625" style="117" bestFit="1" customWidth="1"/>
    <col min="8459" max="8459" width="12" style="117" bestFit="1" customWidth="1"/>
    <col min="8460" max="8460" width="10.109375" style="117" bestFit="1" customWidth="1"/>
    <col min="8461" max="8704" width="9.109375" style="117"/>
    <col min="8705" max="8705" width="11.33203125" style="117" customWidth="1"/>
    <col min="8706" max="8706" width="2.33203125" style="117" customWidth="1"/>
    <col min="8707" max="8710" width="1.33203125" style="117" customWidth="1"/>
    <col min="8711" max="8711" width="32.33203125" style="117" customWidth="1"/>
    <col min="8712" max="8712" width="12.33203125" style="117" bestFit="1" customWidth="1"/>
    <col min="8713" max="8714" width="11.44140625" style="117" bestFit="1" customWidth="1"/>
    <col min="8715" max="8715" width="12" style="117" bestFit="1" customWidth="1"/>
    <col min="8716" max="8716" width="10.109375" style="117" bestFit="1" customWidth="1"/>
    <col min="8717" max="8960" width="9.109375" style="117"/>
    <col min="8961" max="8961" width="11.33203125" style="117" customWidth="1"/>
    <col min="8962" max="8962" width="2.33203125" style="117" customWidth="1"/>
    <col min="8963" max="8966" width="1.33203125" style="117" customWidth="1"/>
    <col min="8967" max="8967" width="32.33203125" style="117" customWidth="1"/>
    <col min="8968" max="8968" width="12.33203125" style="117" bestFit="1" customWidth="1"/>
    <col min="8969" max="8970" width="11.44140625" style="117" bestFit="1" customWidth="1"/>
    <col min="8971" max="8971" width="12" style="117" bestFit="1" customWidth="1"/>
    <col min="8972" max="8972" width="10.109375" style="117" bestFit="1" customWidth="1"/>
    <col min="8973" max="9216" width="9.109375" style="117"/>
    <col min="9217" max="9217" width="11.33203125" style="117" customWidth="1"/>
    <col min="9218" max="9218" width="2.33203125" style="117" customWidth="1"/>
    <col min="9219" max="9222" width="1.33203125" style="117" customWidth="1"/>
    <col min="9223" max="9223" width="32.33203125" style="117" customWidth="1"/>
    <col min="9224" max="9224" width="12.33203125" style="117" bestFit="1" customWidth="1"/>
    <col min="9225" max="9226" width="11.44140625" style="117" bestFit="1" customWidth="1"/>
    <col min="9227" max="9227" width="12" style="117" bestFit="1" customWidth="1"/>
    <col min="9228" max="9228" width="10.109375" style="117" bestFit="1" customWidth="1"/>
    <col min="9229" max="9472" width="9.109375" style="117"/>
    <col min="9473" max="9473" width="11.33203125" style="117" customWidth="1"/>
    <col min="9474" max="9474" width="2.33203125" style="117" customWidth="1"/>
    <col min="9475" max="9478" width="1.33203125" style="117" customWidth="1"/>
    <col min="9479" max="9479" width="32.33203125" style="117" customWidth="1"/>
    <col min="9480" max="9480" width="12.33203125" style="117" bestFit="1" customWidth="1"/>
    <col min="9481" max="9482" width="11.44140625" style="117" bestFit="1" customWidth="1"/>
    <col min="9483" max="9483" width="12" style="117" bestFit="1" customWidth="1"/>
    <col min="9484" max="9484" width="10.109375" style="117" bestFit="1" customWidth="1"/>
    <col min="9485" max="9728" width="9.109375" style="117"/>
    <col min="9729" max="9729" width="11.33203125" style="117" customWidth="1"/>
    <col min="9730" max="9730" width="2.33203125" style="117" customWidth="1"/>
    <col min="9731" max="9734" width="1.33203125" style="117" customWidth="1"/>
    <col min="9735" max="9735" width="32.33203125" style="117" customWidth="1"/>
    <col min="9736" max="9736" width="12.33203125" style="117" bestFit="1" customWidth="1"/>
    <col min="9737" max="9738" width="11.44140625" style="117" bestFit="1" customWidth="1"/>
    <col min="9739" max="9739" width="12" style="117" bestFit="1" customWidth="1"/>
    <col min="9740" max="9740" width="10.109375" style="117" bestFit="1" customWidth="1"/>
    <col min="9741" max="9984" width="9.109375" style="117"/>
    <col min="9985" max="9985" width="11.33203125" style="117" customWidth="1"/>
    <col min="9986" max="9986" width="2.33203125" style="117" customWidth="1"/>
    <col min="9987" max="9990" width="1.33203125" style="117" customWidth="1"/>
    <col min="9991" max="9991" width="32.33203125" style="117" customWidth="1"/>
    <col min="9992" max="9992" width="12.33203125" style="117" bestFit="1" customWidth="1"/>
    <col min="9993" max="9994" width="11.44140625" style="117" bestFit="1" customWidth="1"/>
    <col min="9995" max="9995" width="12" style="117" bestFit="1" customWidth="1"/>
    <col min="9996" max="9996" width="10.109375" style="117" bestFit="1" customWidth="1"/>
    <col min="9997" max="10240" width="9.109375" style="117"/>
    <col min="10241" max="10241" width="11.33203125" style="117" customWidth="1"/>
    <col min="10242" max="10242" width="2.33203125" style="117" customWidth="1"/>
    <col min="10243" max="10246" width="1.33203125" style="117" customWidth="1"/>
    <col min="10247" max="10247" width="32.33203125" style="117" customWidth="1"/>
    <col min="10248" max="10248" width="12.33203125" style="117" bestFit="1" customWidth="1"/>
    <col min="10249" max="10250" width="11.44140625" style="117" bestFit="1" customWidth="1"/>
    <col min="10251" max="10251" width="12" style="117" bestFit="1" customWidth="1"/>
    <col min="10252" max="10252" width="10.109375" style="117" bestFit="1" customWidth="1"/>
    <col min="10253" max="10496" width="9.109375" style="117"/>
    <col min="10497" max="10497" width="11.33203125" style="117" customWidth="1"/>
    <col min="10498" max="10498" width="2.33203125" style="117" customWidth="1"/>
    <col min="10499" max="10502" width="1.33203125" style="117" customWidth="1"/>
    <col min="10503" max="10503" width="32.33203125" style="117" customWidth="1"/>
    <col min="10504" max="10504" width="12.33203125" style="117" bestFit="1" customWidth="1"/>
    <col min="10505" max="10506" width="11.44140625" style="117" bestFit="1" customWidth="1"/>
    <col min="10507" max="10507" width="12" style="117" bestFit="1" customWidth="1"/>
    <col min="10508" max="10508" width="10.109375" style="117" bestFit="1" customWidth="1"/>
    <col min="10509" max="10752" width="9.109375" style="117"/>
    <col min="10753" max="10753" width="11.33203125" style="117" customWidth="1"/>
    <col min="10754" max="10754" width="2.33203125" style="117" customWidth="1"/>
    <col min="10755" max="10758" width="1.33203125" style="117" customWidth="1"/>
    <col min="10759" max="10759" width="32.33203125" style="117" customWidth="1"/>
    <col min="10760" max="10760" width="12.33203125" style="117" bestFit="1" customWidth="1"/>
    <col min="10761" max="10762" width="11.44140625" style="117" bestFit="1" customWidth="1"/>
    <col min="10763" max="10763" width="12" style="117" bestFit="1" customWidth="1"/>
    <col min="10764" max="10764" width="10.109375" style="117" bestFit="1" customWidth="1"/>
    <col min="10765" max="11008" width="9.109375" style="117"/>
    <col min="11009" max="11009" width="11.33203125" style="117" customWidth="1"/>
    <col min="11010" max="11010" width="2.33203125" style="117" customWidth="1"/>
    <col min="11011" max="11014" width="1.33203125" style="117" customWidth="1"/>
    <col min="11015" max="11015" width="32.33203125" style="117" customWidth="1"/>
    <col min="11016" max="11016" width="12.33203125" style="117" bestFit="1" customWidth="1"/>
    <col min="11017" max="11018" width="11.44140625" style="117" bestFit="1" customWidth="1"/>
    <col min="11019" max="11019" width="12" style="117" bestFit="1" customWidth="1"/>
    <col min="11020" max="11020" width="10.109375" style="117" bestFit="1" customWidth="1"/>
    <col min="11021" max="11264" width="9.109375" style="117"/>
    <col min="11265" max="11265" width="11.33203125" style="117" customWidth="1"/>
    <col min="11266" max="11266" width="2.33203125" style="117" customWidth="1"/>
    <col min="11267" max="11270" width="1.33203125" style="117" customWidth="1"/>
    <col min="11271" max="11271" width="32.33203125" style="117" customWidth="1"/>
    <col min="11272" max="11272" width="12.33203125" style="117" bestFit="1" customWidth="1"/>
    <col min="11273" max="11274" width="11.44140625" style="117" bestFit="1" customWidth="1"/>
    <col min="11275" max="11275" width="12" style="117" bestFit="1" customWidth="1"/>
    <col min="11276" max="11276" width="10.109375" style="117" bestFit="1" customWidth="1"/>
    <col min="11277" max="11520" width="9.109375" style="117"/>
    <col min="11521" max="11521" width="11.33203125" style="117" customWidth="1"/>
    <col min="11522" max="11522" width="2.33203125" style="117" customWidth="1"/>
    <col min="11523" max="11526" width="1.33203125" style="117" customWidth="1"/>
    <col min="11527" max="11527" width="32.33203125" style="117" customWidth="1"/>
    <col min="11528" max="11528" width="12.33203125" style="117" bestFit="1" customWidth="1"/>
    <col min="11529" max="11530" width="11.44140625" style="117" bestFit="1" customWidth="1"/>
    <col min="11531" max="11531" width="12" style="117" bestFit="1" customWidth="1"/>
    <col min="11532" max="11532" width="10.109375" style="117" bestFit="1" customWidth="1"/>
    <col min="11533" max="11776" width="9.109375" style="117"/>
    <col min="11777" max="11777" width="11.33203125" style="117" customWidth="1"/>
    <col min="11778" max="11778" width="2.33203125" style="117" customWidth="1"/>
    <col min="11779" max="11782" width="1.33203125" style="117" customWidth="1"/>
    <col min="11783" max="11783" width="32.33203125" style="117" customWidth="1"/>
    <col min="11784" max="11784" width="12.33203125" style="117" bestFit="1" customWidth="1"/>
    <col min="11785" max="11786" width="11.44140625" style="117" bestFit="1" customWidth="1"/>
    <col min="11787" max="11787" width="12" style="117" bestFit="1" customWidth="1"/>
    <col min="11788" max="11788" width="10.109375" style="117" bestFit="1" customWidth="1"/>
    <col min="11789" max="12032" width="9.109375" style="117"/>
    <col min="12033" max="12033" width="11.33203125" style="117" customWidth="1"/>
    <col min="12034" max="12034" width="2.33203125" style="117" customWidth="1"/>
    <col min="12035" max="12038" width="1.33203125" style="117" customWidth="1"/>
    <col min="12039" max="12039" width="32.33203125" style="117" customWidth="1"/>
    <col min="12040" max="12040" width="12.33203125" style="117" bestFit="1" customWidth="1"/>
    <col min="12041" max="12042" width="11.44140625" style="117" bestFit="1" customWidth="1"/>
    <col min="12043" max="12043" width="12" style="117" bestFit="1" customWidth="1"/>
    <col min="12044" max="12044" width="10.109375" style="117" bestFit="1" customWidth="1"/>
    <col min="12045" max="12288" width="9.109375" style="117"/>
    <col min="12289" max="12289" width="11.33203125" style="117" customWidth="1"/>
    <col min="12290" max="12290" width="2.33203125" style="117" customWidth="1"/>
    <col min="12291" max="12294" width="1.33203125" style="117" customWidth="1"/>
    <col min="12295" max="12295" width="32.33203125" style="117" customWidth="1"/>
    <col min="12296" max="12296" width="12.33203125" style="117" bestFit="1" customWidth="1"/>
    <col min="12297" max="12298" width="11.44140625" style="117" bestFit="1" customWidth="1"/>
    <col min="12299" max="12299" width="12" style="117" bestFit="1" customWidth="1"/>
    <col min="12300" max="12300" width="10.109375" style="117" bestFit="1" customWidth="1"/>
    <col min="12301" max="12544" width="9.109375" style="117"/>
    <col min="12545" max="12545" width="11.33203125" style="117" customWidth="1"/>
    <col min="12546" max="12546" width="2.33203125" style="117" customWidth="1"/>
    <col min="12547" max="12550" width="1.33203125" style="117" customWidth="1"/>
    <col min="12551" max="12551" width="32.33203125" style="117" customWidth="1"/>
    <col min="12552" max="12552" width="12.33203125" style="117" bestFit="1" customWidth="1"/>
    <col min="12553" max="12554" width="11.44140625" style="117" bestFit="1" customWidth="1"/>
    <col min="12555" max="12555" width="12" style="117" bestFit="1" customWidth="1"/>
    <col min="12556" max="12556" width="10.109375" style="117" bestFit="1" customWidth="1"/>
    <col min="12557" max="12800" width="9.109375" style="117"/>
    <col min="12801" max="12801" width="11.33203125" style="117" customWidth="1"/>
    <col min="12802" max="12802" width="2.33203125" style="117" customWidth="1"/>
    <col min="12803" max="12806" width="1.33203125" style="117" customWidth="1"/>
    <col min="12807" max="12807" width="32.33203125" style="117" customWidth="1"/>
    <col min="12808" max="12808" width="12.33203125" style="117" bestFit="1" customWidth="1"/>
    <col min="12809" max="12810" width="11.44140625" style="117" bestFit="1" customWidth="1"/>
    <col min="12811" max="12811" width="12" style="117" bestFit="1" customWidth="1"/>
    <col min="12812" max="12812" width="10.109375" style="117" bestFit="1" customWidth="1"/>
    <col min="12813" max="13056" width="9.109375" style="117"/>
    <col min="13057" max="13057" width="11.33203125" style="117" customWidth="1"/>
    <col min="13058" max="13058" width="2.33203125" style="117" customWidth="1"/>
    <col min="13059" max="13062" width="1.33203125" style="117" customWidth="1"/>
    <col min="13063" max="13063" width="32.33203125" style="117" customWidth="1"/>
    <col min="13064" max="13064" width="12.33203125" style="117" bestFit="1" customWidth="1"/>
    <col min="13065" max="13066" width="11.44140625" style="117" bestFit="1" customWidth="1"/>
    <col min="13067" max="13067" width="12" style="117" bestFit="1" customWidth="1"/>
    <col min="13068" max="13068" width="10.109375" style="117" bestFit="1" customWidth="1"/>
    <col min="13069" max="13312" width="9.109375" style="117"/>
    <col min="13313" max="13313" width="11.33203125" style="117" customWidth="1"/>
    <col min="13314" max="13314" width="2.33203125" style="117" customWidth="1"/>
    <col min="13315" max="13318" width="1.33203125" style="117" customWidth="1"/>
    <col min="13319" max="13319" width="32.33203125" style="117" customWidth="1"/>
    <col min="13320" max="13320" width="12.33203125" style="117" bestFit="1" customWidth="1"/>
    <col min="13321" max="13322" width="11.44140625" style="117" bestFit="1" customWidth="1"/>
    <col min="13323" max="13323" width="12" style="117" bestFit="1" customWidth="1"/>
    <col min="13324" max="13324" width="10.109375" style="117" bestFit="1" customWidth="1"/>
    <col min="13325" max="13568" width="9.109375" style="117"/>
    <col min="13569" max="13569" width="11.33203125" style="117" customWidth="1"/>
    <col min="13570" max="13570" width="2.33203125" style="117" customWidth="1"/>
    <col min="13571" max="13574" width="1.33203125" style="117" customWidth="1"/>
    <col min="13575" max="13575" width="32.33203125" style="117" customWidth="1"/>
    <col min="13576" max="13576" width="12.33203125" style="117" bestFit="1" customWidth="1"/>
    <col min="13577" max="13578" width="11.44140625" style="117" bestFit="1" customWidth="1"/>
    <col min="13579" max="13579" width="12" style="117" bestFit="1" customWidth="1"/>
    <col min="13580" max="13580" width="10.109375" style="117" bestFit="1" customWidth="1"/>
    <col min="13581" max="13824" width="9.109375" style="117"/>
    <col min="13825" max="13825" width="11.33203125" style="117" customWidth="1"/>
    <col min="13826" max="13826" width="2.33203125" style="117" customWidth="1"/>
    <col min="13827" max="13830" width="1.33203125" style="117" customWidth="1"/>
    <col min="13831" max="13831" width="32.33203125" style="117" customWidth="1"/>
    <col min="13832" max="13832" width="12.33203125" style="117" bestFit="1" customWidth="1"/>
    <col min="13833" max="13834" width="11.44140625" style="117" bestFit="1" customWidth="1"/>
    <col min="13835" max="13835" width="12" style="117" bestFit="1" customWidth="1"/>
    <col min="13836" max="13836" width="10.109375" style="117" bestFit="1" customWidth="1"/>
    <col min="13837" max="14080" width="9.109375" style="117"/>
    <col min="14081" max="14081" width="11.33203125" style="117" customWidth="1"/>
    <col min="14082" max="14082" width="2.33203125" style="117" customWidth="1"/>
    <col min="14083" max="14086" width="1.33203125" style="117" customWidth="1"/>
    <col min="14087" max="14087" width="32.33203125" style="117" customWidth="1"/>
    <col min="14088" max="14088" width="12.33203125" style="117" bestFit="1" customWidth="1"/>
    <col min="14089" max="14090" width="11.44140625" style="117" bestFit="1" customWidth="1"/>
    <col min="14091" max="14091" width="12" style="117" bestFit="1" customWidth="1"/>
    <col min="14092" max="14092" width="10.109375" style="117" bestFit="1" customWidth="1"/>
    <col min="14093" max="14336" width="9.109375" style="117"/>
    <col min="14337" max="14337" width="11.33203125" style="117" customWidth="1"/>
    <col min="14338" max="14338" width="2.33203125" style="117" customWidth="1"/>
    <col min="14339" max="14342" width="1.33203125" style="117" customWidth="1"/>
    <col min="14343" max="14343" width="32.33203125" style="117" customWidth="1"/>
    <col min="14344" max="14344" width="12.33203125" style="117" bestFit="1" customWidth="1"/>
    <col min="14345" max="14346" width="11.44140625" style="117" bestFit="1" customWidth="1"/>
    <col min="14347" max="14347" width="12" style="117" bestFit="1" customWidth="1"/>
    <col min="14348" max="14348" width="10.109375" style="117" bestFit="1" customWidth="1"/>
    <col min="14349" max="14592" width="9.109375" style="117"/>
    <col min="14593" max="14593" width="11.33203125" style="117" customWidth="1"/>
    <col min="14594" max="14594" width="2.33203125" style="117" customWidth="1"/>
    <col min="14595" max="14598" width="1.33203125" style="117" customWidth="1"/>
    <col min="14599" max="14599" width="32.33203125" style="117" customWidth="1"/>
    <col min="14600" max="14600" width="12.33203125" style="117" bestFit="1" customWidth="1"/>
    <col min="14601" max="14602" width="11.44140625" style="117" bestFit="1" customWidth="1"/>
    <col min="14603" max="14603" width="12" style="117" bestFit="1" customWidth="1"/>
    <col min="14604" max="14604" width="10.109375" style="117" bestFit="1" customWidth="1"/>
    <col min="14605" max="14848" width="9.109375" style="117"/>
    <col min="14849" max="14849" width="11.33203125" style="117" customWidth="1"/>
    <col min="14850" max="14850" width="2.33203125" style="117" customWidth="1"/>
    <col min="14851" max="14854" width="1.33203125" style="117" customWidth="1"/>
    <col min="14855" max="14855" width="32.33203125" style="117" customWidth="1"/>
    <col min="14856" max="14856" width="12.33203125" style="117" bestFit="1" customWidth="1"/>
    <col min="14857" max="14858" width="11.44140625" style="117" bestFit="1" customWidth="1"/>
    <col min="14859" max="14859" width="12" style="117" bestFit="1" customWidth="1"/>
    <col min="14860" max="14860" width="10.109375" style="117" bestFit="1" customWidth="1"/>
    <col min="14861" max="15104" width="9.109375" style="117"/>
    <col min="15105" max="15105" width="11.33203125" style="117" customWidth="1"/>
    <col min="15106" max="15106" width="2.33203125" style="117" customWidth="1"/>
    <col min="15107" max="15110" width="1.33203125" style="117" customWidth="1"/>
    <col min="15111" max="15111" width="32.33203125" style="117" customWidth="1"/>
    <col min="15112" max="15112" width="12.33203125" style="117" bestFit="1" customWidth="1"/>
    <col min="15113" max="15114" width="11.44140625" style="117" bestFit="1" customWidth="1"/>
    <col min="15115" max="15115" width="12" style="117" bestFit="1" customWidth="1"/>
    <col min="15116" max="15116" width="10.109375" style="117" bestFit="1" customWidth="1"/>
    <col min="15117" max="15360" width="9.109375" style="117"/>
    <col min="15361" max="15361" width="11.33203125" style="117" customWidth="1"/>
    <col min="15362" max="15362" width="2.33203125" style="117" customWidth="1"/>
    <col min="15363" max="15366" width="1.33203125" style="117" customWidth="1"/>
    <col min="15367" max="15367" width="32.33203125" style="117" customWidth="1"/>
    <col min="15368" max="15368" width="12.33203125" style="117" bestFit="1" customWidth="1"/>
    <col min="15369" max="15370" width="11.44140625" style="117" bestFit="1" customWidth="1"/>
    <col min="15371" max="15371" width="12" style="117" bestFit="1" customWidth="1"/>
    <col min="15372" max="15372" width="10.109375" style="117" bestFit="1" customWidth="1"/>
    <col min="15373" max="15616" width="9.109375" style="117"/>
    <col min="15617" max="15617" width="11.33203125" style="117" customWidth="1"/>
    <col min="15618" max="15618" width="2.33203125" style="117" customWidth="1"/>
    <col min="15619" max="15622" width="1.33203125" style="117" customWidth="1"/>
    <col min="15623" max="15623" width="32.33203125" style="117" customWidth="1"/>
    <col min="15624" max="15624" width="12.33203125" style="117" bestFit="1" customWidth="1"/>
    <col min="15625" max="15626" width="11.44140625" style="117" bestFit="1" customWidth="1"/>
    <col min="15627" max="15627" width="12" style="117" bestFit="1" customWidth="1"/>
    <col min="15628" max="15628" width="10.109375" style="117" bestFit="1" customWidth="1"/>
    <col min="15629" max="15872" width="9.109375" style="117"/>
    <col min="15873" max="15873" width="11.33203125" style="117" customWidth="1"/>
    <col min="15874" max="15874" width="2.33203125" style="117" customWidth="1"/>
    <col min="15875" max="15878" width="1.33203125" style="117" customWidth="1"/>
    <col min="15879" max="15879" width="32.33203125" style="117" customWidth="1"/>
    <col min="15880" max="15880" width="12.33203125" style="117" bestFit="1" customWidth="1"/>
    <col min="15881" max="15882" width="11.44140625" style="117" bestFit="1" customWidth="1"/>
    <col min="15883" max="15883" width="12" style="117" bestFit="1" customWidth="1"/>
    <col min="15884" max="15884" width="10.109375" style="117" bestFit="1" customWidth="1"/>
    <col min="15885" max="16128" width="9.109375" style="117"/>
    <col min="16129" max="16129" width="11.33203125" style="117" customWidth="1"/>
    <col min="16130" max="16130" width="2.33203125" style="117" customWidth="1"/>
    <col min="16131" max="16134" width="1.33203125" style="117" customWidth="1"/>
    <col min="16135" max="16135" width="32.33203125" style="117" customWidth="1"/>
    <col min="16136" max="16136" width="12.33203125" style="117" bestFit="1" customWidth="1"/>
    <col min="16137" max="16138" width="11.44140625" style="117" bestFit="1" customWidth="1"/>
    <col min="16139" max="16139" width="12" style="117" bestFit="1" customWidth="1"/>
    <col min="16140" max="16140" width="10.109375" style="117" bestFit="1" customWidth="1"/>
    <col min="16141" max="16384" width="9.109375" style="117"/>
  </cols>
  <sheetData>
    <row r="1" spans="1:12" ht="11.4" customHeight="1" x14ac:dyDescent="0.3">
      <c r="A1" s="71" t="s">
        <v>363</v>
      </c>
      <c r="B1" s="264" t="s">
        <v>364</v>
      </c>
      <c r="C1" s="265"/>
      <c r="D1" s="265"/>
      <c r="E1" s="265"/>
      <c r="F1" s="265"/>
      <c r="G1" s="265"/>
      <c r="H1" s="72" t="s">
        <v>365</v>
      </c>
      <c r="I1" s="72" t="s">
        <v>366</v>
      </c>
      <c r="J1" s="72" t="s">
        <v>367</v>
      </c>
      <c r="K1" s="72" t="s">
        <v>368</v>
      </c>
      <c r="L1" s="72"/>
    </row>
    <row r="2" spans="1:12" ht="1.35" customHeight="1" x14ac:dyDescent="0.3"/>
    <row r="3" spans="1:12" ht="15.15" customHeight="1" x14ac:dyDescent="0.3">
      <c r="A3" s="74" t="s">
        <v>1092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</row>
    <row r="4" spans="1:12" ht="9.9" customHeight="1" x14ac:dyDescent="0.3">
      <c r="A4" s="76" t="s">
        <v>369</v>
      </c>
      <c r="B4" s="118" t="s">
        <v>370</v>
      </c>
      <c r="C4" s="119"/>
      <c r="D4" s="119"/>
      <c r="E4" s="119"/>
      <c r="F4" s="119"/>
      <c r="G4" s="119"/>
      <c r="H4" s="118">
        <v>25812034.07</v>
      </c>
      <c r="I4" s="118">
        <v>2958051.09</v>
      </c>
      <c r="J4" s="118">
        <v>3160039.14</v>
      </c>
      <c r="K4" s="118">
        <v>25610046.02</v>
      </c>
      <c r="L4" s="118"/>
    </row>
    <row r="5" spans="1:12" ht="9.9" customHeight="1" x14ac:dyDescent="0.3">
      <c r="A5" s="76" t="s">
        <v>371</v>
      </c>
      <c r="B5" s="120" t="s">
        <v>372</v>
      </c>
      <c r="C5" s="118" t="s">
        <v>373</v>
      </c>
      <c r="D5" s="119"/>
      <c r="E5" s="119"/>
      <c r="F5" s="119"/>
      <c r="G5" s="119"/>
      <c r="H5" s="118">
        <v>12737820.57</v>
      </c>
      <c r="I5" s="118">
        <v>2883887.55</v>
      </c>
      <c r="J5" s="118">
        <v>2993899.47</v>
      </c>
      <c r="K5" s="118">
        <v>12627808.65</v>
      </c>
      <c r="L5" s="118"/>
    </row>
    <row r="6" spans="1:12" ht="9.9" customHeight="1" x14ac:dyDescent="0.3">
      <c r="A6" s="76" t="s">
        <v>374</v>
      </c>
      <c r="B6" s="121" t="s">
        <v>372</v>
      </c>
      <c r="C6" s="122"/>
      <c r="D6" s="118" t="s">
        <v>375</v>
      </c>
      <c r="E6" s="119"/>
      <c r="F6" s="119"/>
      <c r="G6" s="119"/>
      <c r="H6" s="118">
        <v>12696093.869999999</v>
      </c>
      <c r="I6" s="118">
        <v>2841673.61</v>
      </c>
      <c r="J6" s="118">
        <v>2946554.49</v>
      </c>
      <c r="K6" s="118">
        <v>12591212.99</v>
      </c>
      <c r="L6" s="118"/>
    </row>
    <row r="7" spans="1:12" ht="9.9" customHeight="1" x14ac:dyDescent="0.3">
      <c r="A7" s="76" t="s">
        <v>376</v>
      </c>
      <c r="B7" s="121" t="s">
        <v>372</v>
      </c>
      <c r="C7" s="122"/>
      <c r="D7" s="122"/>
      <c r="E7" s="118" t="s">
        <v>375</v>
      </c>
      <c r="F7" s="119"/>
      <c r="G7" s="119"/>
      <c r="H7" s="118">
        <v>12696093.869999999</v>
      </c>
      <c r="I7" s="118">
        <v>2841673.61</v>
      </c>
      <c r="J7" s="118">
        <v>2946554.49</v>
      </c>
      <c r="K7" s="118">
        <v>12591212.99</v>
      </c>
      <c r="L7" s="118"/>
    </row>
    <row r="8" spans="1:12" ht="9.9" customHeight="1" x14ac:dyDescent="0.3">
      <c r="A8" s="76" t="s">
        <v>377</v>
      </c>
      <c r="B8" s="121" t="s">
        <v>372</v>
      </c>
      <c r="C8" s="122"/>
      <c r="D8" s="122"/>
      <c r="E8" s="122"/>
      <c r="F8" s="118" t="s">
        <v>378</v>
      </c>
      <c r="G8" s="119"/>
      <c r="H8" s="118">
        <v>6000</v>
      </c>
      <c r="I8" s="118">
        <v>5502</v>
      </c>
      <c r="J8" s="118">
        <v>5502</v>
      </c>
      <c r="K8" s="118">
        <v>6000</v>
      </c>
      <c r="L8" s="118"/>
    </row>
    <row r="9" spans="1:12" ht="9.9" customHeight="1" x14ac:dyDescent="0.3">
      <c r="A9" s="78" t="s">
        <v>379</v>
      </c>
      <c r="B9" s="121" t="s">
        <v>372</v>
      </c>
      <c r="C9" s="122"/>
      <c r="D9" s="122"/>
      <c r="E9" s="122"/>
      <c r="F9" s="122"/>
      <c r="G9" s="123" t="s">
        <v>380</v>
      </c>
      <c r="H9" s="123">
        <v>5000</v>
      </c>
      <c r="I9" s="123">
        <v>5502</v>
      </c>
      <c r="J9" s="123">
        <v>5502</v>
      </c>
      <c r="K9" s="123">
        <v>5000</v>
      </c>
      <c r="L9" s="123"/>
    </row>
    <row r="10" spans="1:12" ht="9.9" customHeight="1" x14ac:dyDescent="0.3">
      <c r="A10" s="78" t="s">
        <v>381</v>
      </c>
      <c r="B10" s="121" t="s">
        <v>372</v>
      </c>
      <c r="C10" s="122"/>
      <c r="D10" s="122"/>
      <c r="E10" s="122"/>
      <c r="F10" s="122"/>
      <c r="G10" s="123" t="s">
        <v>382</v>
      </c>
      <c r="H10" s="123">
        <v>1000</v>
      </c>
      <c r="I10" s="123">
        <v>0</v>
      </c>
      <c r="J10" s="123">
        <v>0</v>
      </c>
      <c r="K10" s="123">
        <v>1000</v>
      </c>
      <c r="L10" s="123"/>
    </row>
    <row r="11" spans="1:12" ht="9.9" customHeight="1" x14ac:dyDescent="0.3">
      <c r="A11" s="80" t="s">
        <v>372</v>
      </c>
      <c r="B11" s="121" t="s">
        <v>372</v>
      </c>
      <c r="C11" s="122"/>
      <c r="D11" s="122"/>
      <c r="E11" s="122"/>
      <c r="F11" s="122"/>
      <c r="G11" s="124" t="s">
        <v>372</v>
      </c>
      <c r="H11" s="125"/>
      <c r="I11" s="125"/>
      <c r="J11" s="125"/>
      <c r="K11" s="125"/>
      <c r="L11" s="125"/>
    </row>
    <row r="12" spans="1:12" ht="9.9" customHeight="1" x14ac:dyDescent="0.3">
      <c r="A12" s="76" t="s">
        <v>383</v>
      </c>
      <c r="B12" s="121" t="s">
        <v>372</v>
      </c>
      <c r="C12" s="122"/>
      <c r="D12" s="122"/>
      <c r="E12" s="122"/>
      <c r="F12" s="118" t="s">
        <v>384</v>
      </c>
      <c r="G12" s="119"/>
      <c r="H12" s="118">
        <v>441.15</v>
      </c>
      <c r="I12" s="118">
        <v>1718018.54</v>
      </c>
      <c r="J12" s="118">
        <v>1415102.15</v>
      </c>
      <c r="K12" s="118">
        <v>303357.53999999998</v>
      </c>
      <c r="L12" s="118"/>
    </row>
    <row r="13" spans="1:12" ht="9.9" customHeight="1" x14ac:dyDescent="0.3">
      <c r="A13" s="78" t="s">
        <v>385</v>
      </c>
      <c r="B13" s="121" t="s">
        <v>372</v>
      </c>
      <c r="C13" s="122"/>
      <c r="D13" s="122"/>
      <c r="E13" s="122"/>
      <c r="F13" s="122"/>
      <c r="G13" s="123" t="s">
        <v>386</v>
      </c>
      <c r="H13" s="123">
        <v>0</v>
      </c>
      <c r="I13" s="123">
        <v>1658385.07</v>
      </c>
      <c r="J13" s="123">
        <v>1355413.28</v>
      </c>
      <c r="K13" s="123">
        <v>302971.78999999998</v>
      </c>
      <c r="L13" s="123"/>
    </row>
    <row r="14" spans="1:12" ht="9.9" customHeight="1" x14ac:dyDescent="0.3">
      <c r="A14" s="78" t="s">
        <v>387</v>
      </c>
      <c r="B14" s="121" t="s">
        <v>372</v>
      </c>
      <c r="C14" s="122"/>
      <c r="D14" s="122"/>
      <c r="E14" s="122"/>
      <c r="F14" s="122"/>
      <c r="G14" s="123" t="s">
        <v>388</v>
      </c>
      <c r="H14" s="123">
        <v>4.42</v>
      </c>
      <c r="I14" s="123">
        <v>0</v>
      </c>
      <c r="J14" s="123">
        <v>0</v>
      </c>
      <c r="K14" s="123">
        <v>4.42</v>
      </c>
      <c r="L14" s="123"/>
    </row>
    <row r="15" spans="1:12" ht="9.9" customHeight="1" x14ac:dyDescent="0.3">
      <c r="A15" s="78" t="s">
        <v>389</v>
      </c>
      <c r="B15" s="121" t="s">
        <v>372</v>
      </c>
      <c r="C15" s="122"/>
      <c r="D15" s="122"/>
      <c r="E15" s="122"/>
      <c r="F15" s="122"/>
      <c r="G15" s="123" t="s">
        <v>390</v>
      </c>
      <c r="H15" s="123">
        <v>436.73</v>
      </c>
      <c r="I15" s="123">
        <v>38618.35</v>
      </c>
      <c r="J15" s="123">
        <v>38673.75</v>
      </c>
      <c r="K15" s="123">
        <v>381.33</v>
      </c>
      <c r="L15" s="123"/>
    </row>
    <row r="16" spans="1:12" ht="9.9" customHeight="1" x14ac:dyDescent="0.3">
      <c r="A16" s="78" t="s">
        <v>391</v>
      </c>
      <c r="B16" s="121" t="s">
        <v>372</v>
      </c>
      <c r="C16" s="122"/>
      <c r="D16" s="122"/>
      <c r="E16" s="122"/>
      <c r="F16" s="122"/>
      <c r="G16" s="123" t="s">
        <v>392</v>
      </c>
      <c r="H16" s="123">
        <v>0</v>
      </c>
      <c r="I16" s="123">
        <v>21015.119999999999</v>
      </c>
      <c r="J16" s="123">
        <v>21015.119999999999</v>
      </c>
      <c r="K16" s="123">
        <v>0</v>
      </c>
      <c r="L16" s="123"/>
    </row>
    <row r="17" spans="1:12" ht="9.9" customHeight="1" x14ac:dyDescent="0.3">
      <c r="A17" s="80" t="s">
        <v>372</v>
      </c>
      <c r="B17" s="121" t="s">
        <v>372</v>
      </c>
      <c r="C17" s="122"/>
      <c r="D17" s="122"/>
      <c r="E17" s="122"/>
      <c r="F17" s="122"/>
      <c r="G17" s="124" t="s">
        <v>372</v>
      </c>
      <c r="H17" s="125"/>
      <c r="I17" s="125"/>
      <c r="J17" s="125"/>
      <c r="K17" s="125"/>
      <c r="L17" s="125"/>
    </row>
    <row r="18" spans="1:12" ht="9.9" customHeight="1" x14ac:dyDescent="0.3">
      <c r="A18" s="76" t="s">
        <v>393</v>
      </c>
      <c r="B18" s="121" t="s">
        <v>372</v>
      </c>
      <c r="C18" s="122"/>
      <c r="D18" s="122"/>
      <c r="E18" s="122"/>
      <c r="F18" s="118" t="s">
        <v>394</v>
      </c>
      <c r="G18" s="119"/>
      <c r="H18" s="118">
        <v>0</v>
      </c>
      <c r="I18" s="118">
        <v>406827.85</v>
      </c>
      <c r="J18" s="118">
        <v>406827.85</v>
      </c>
      <c r="K18" s="118">
        <v>0</v>
      </c>
      <c r="L18" s="118"/>
    </row>
    <row r="19" spans="1:12" ht="9.9" customHeight="1" x14ac:dyDescent="0.3">
      <c r="A19" s="78" t="s">
        <v>397</v>
      </c>
      <c r="B19" s="121" t="s">
        <v>372</v>
      </c>
      <c r="C19" s="122"/>
      <c r="D19" s="122"/>
      <c r="E19" s="122"/>
      <c r="F19" s="122"/>
      <c r="G19" s="123" t="s">
        <v>398</v>
      </c>
      <c r="H19" s="123">
        <v>0</v>
      </c>
      <c r="I19" s="123">
        <v>406827.85</v>
      </c>
      <c r="J19" s="123">
        <v>406827.85</v>
      </c>
      <c r="K19" s="123">
        <v>0</v>
      </c>
      <c r="L19" s="123"/>
    </row>
    <row r="20" spans="1:12" ht="9.9" customHeight="1" x14ac:dyDescent="0.3">
      <c r="A20" s="80" t="s">
        <v>372</v>
      </c>
      <c r="B20" s="121" t="s">
        <v>372</v>
      </c>
      <c r="C20" s="122"/>
      <c r="D20" s="122"/>
      <c r="E20" s="122"/>
      <c r="F20" s="122"/>
      <c r="G20" s="124" t="s">
        <v>372</v>
      </c>
      <c r="H20" s="125"/>
      <c r="I20" s="125"/>
      <c r="J20" s="125"/>
      <c r="K20" s="125"/>
      <c r="L20" s="125"/>
    </row>
    <row r="21" spans="1:12" ht="9.9" customHeight="1" x14ac:dyDescent="0.3">
      <c r="A21" s="76" t="s">
        <v>399</v>
      </c>
      <c r="B21" s="121" t="s">
        <v>372</v>
      </c>
      <c r="C21" s="122"/>
      <c r="D21" s="122"/>
      <c r="E21" s="122"/>
      <c r="F21" s="118" t="s">
        <v>400</v>
      </c>
      <c r="G21" s="119"/>
      <c r="H21" s="118">
        <v>10422874.310000001</v>
      </c>
      <c r="I21" s="118">
        <v>705305.08</v>
      </c>
      <c r="J21" s="118">
        <v>707959.19</v>
      </c>
      <c r="K21" s="118">
        <v>10420220.199999999</v>
      </c>
      <c r="L21" s="118"/>
    </row>
    <row r="22" spans="1:12" ht="9.9" customHeight="1" x14ac:dyDescent="0.3">
      <c r="A22" s="78" t="s">
        <v>401</v>
      </c>
      <c r="B22" s="121" t="s">
        <v>372</v>
      </c>
      <c r="C22" s="122"/>
      <c r="D22" s="122"/>
      <c r="E22" s="122"/>
      <c r="F22" s="122"/>
      <c r="G22" s="123" t="s">
        <v>402</v>
      </c>
      <c r="H22" s="123">
        <v>3025796.95</v>
      </c>
      <c r="I22" s="123">
        <v>658213.36</v>
      </c>
      <c r="J22" s="123">
        <v>657826</v>
      </c>
      <c r="K22" s="123">
        <v>3026184.31</v>
      </c>
      <c r="L22" s="123"/>
    </row>
    <row r="23" spans="1:12" ht="9.9" customHeight="1" x14ac:dyDescent="0.3">
      <c r="A23" s="78" t="s">
        <v>403</v>
      </c>
      <c r="B23" s="121" t="s">
        <v>372</v>
      </c>
      <c r="C23" s="122"/>
      <c r="D23" s="122"/>
      <c r="E23" s="122"/>
      <c r="F23" s="122"/>
      <c r="G23" s="123" t="s">
        <v>404</v>
      </c>
      <c r="H23" s="123">
        <v>968334.91</v>
      </c>
      <c r="I23" s="123">
        <v>10109.42</v>
      </c>
      <c r="J23" s="123">
        <v>32735.14</v>
      </c>
      <c r="K23" s="123">
        <v>945709.19</v>
      </c>
      <c r="L23" s="123"/>
    </row>
    <row r="24" spans="1:12" ht="9.9" customHeight="1" x14ac:dyDescent="0.3">
      <c r="A24" s="78" t="s">
        <v>405</v>
      </c>
      <c r="B24" s="121" t="s">
        <v>372</v>
      </c>
      <c r="C24" s="122"/>
      <c r="D24" s="122"/>
      <c r="E24" s="122"/>
      <c r="F24" s="122"/>
      <c r="G24" s="123" t="s">
        <v>406</v>
      </c>
      <c r="H24" s="123">
        <v>5808929.6900000004</v>
      </c>
      <c r="I24" s="123">
        <v>35273.199999999997</v>
      </c>
      <c r="J24" s="123">
        <v>16339.49</v>
      </c>
      <c r="K24" s="123">
        <v>5827863.4000000004</v>
      </c>
      <c r="L24" s="123"/>
    </row>
    <row r="25" spans="1:12" ht="9.9" customHeight="1" x14ac:dyDescent="0.3">
      <c r="A25" s="78" t="s">
        <v>407</v>
      </c>
      <c r="B25" s="121" t="s">
        <v>372</v>
      </c>
      <c r="C25" s="122"/>
      <c r="D25" s="122"/>
      <c r="E25" s="122"/>
      <c r="F25" s="122"/>
      <c r="G25" s="123" t="s">
        <v>408</v>
      </c>
      <c r="H25" s="123">
        <v>619812.76</v>
      </c>
      <c r="I25" s="123">
        <v>1709.1</v>
      </c>
      <c r="J25" s="123">
        <v>1058.56</v>
      </c>
      <c r="K25" s="123">
        <v>620463.30000000005</v>
      </c>
      <c r="L25" s="123"/>
    </row>
    <row r="26" spans="1:12" ht="9.9" customHeight="1" x14ac:dyDescent="0.3">
      <c r="A26" s="80" t="s">
        <v>372</v>
      </c>
      <c r="B26" s="121" t="s">
        <v>372</v>
      </c>
      <c r="C26" s="122"/>
      <c r="D26" s="122"/>
      <c r="E26" s="122"/>
      <c r="F26" s="122"/>
      <c r="G26" s="124" t="s">
        <v>372</v>
      </c>
      <c r="H26" s="125"/>
      <c r="I26" s="125"/>
      <c r="J26" s="125"/>
      <c r="K26" s="125"/>
      <c r="L26" s="125"/>
    </row>
    <row r="27" spans="1:12" ht="9.9" customHeight="1" x14ac:dyDescent="0.3">
      <c r="A27" s="76" t="s">
        <v>409</v>
      </c>
      <c r="B27" s="121" t="s">
        <v>372</v>
      </c>
      <c r="C27" s="122"/>
      <c r="D27" s="122"/>
      <c r="E27" s="122"/>
      <c r="F27" s="118" t="s">
        <v>410</v>
      </c>
      <c r="G27" s="119"/>
      <c r="H27" s="118">
        <v>2266778.41</v>
      </c>
      <c r="I27" s="118">
        <v>5006.12</v>
      </c>
      <c r="J27" s="118">
        <v>410149.28</v>
      </c>
      <c r="K27" s="118">
        <v>1861635.25</v>
      </c>
      <c r="L27" s="118"/>
    </row>
    <row r="28" spans="1:12" ht="18.899999999999999" customHeight="1" x14ac:dyDescent="0.3">
      <c r="A28" s="78" t="s">
        <v>411</v>
      </c>
      <c r="B28" s="121" t="s">
        <v>372</v>
      </c>
      <c r="C28" s="122"/>
      <c r="D28" s="122"/>
      <c r="E28" s="122"/>
      <c r="F28" s="122"/>
      <c r="G28" s="123" t="s">
        <v>412</v>
      </c>
      <c r="H28" s="123">
        <v>2266778.41</v>
      </c>
      <c r="I28" s="123">
        <v>5006.12</v>
      </c>
      <c r="J28" s="123">
        <v>410149.28</v>
      </c>
      <c r="K28" s="123">
        <v>1861635.25</v>
      </c>
      <c r="L28" s="123"/>
    </row>
    <row r="29" spans="1:12" ht="9.9" customHeight="1" x14ac:dyDescent="0.3">
      <c r="A29" s="80" t="s">
        <v>372</v>
      </c>
      <c r="B29" s="121" t="s">
        <v>372</v>
      </c>
      <c r="C29" s="122"/>
      <c r="D29" s="122"/>
      <c r="E29" s="122"/>
      <c r="F29" s="122"/>
      <c r="G29" s="124" t="s">
        <v>372</v>
      </c>
      <c r="H29" s="125"/>
      <c r="I29" s="125"/>
      <c r="J29" s="125"/>
      <c r="K29" s="125"/>
      <c r="L29" s="125"/>
    </row>
    <row r="30" spans="1:12" ht="9.9" customHeight="1" x14ac:dyDescent="0.3">
      <c r="A30" s="76" t="s">
        <v>415</v>
      </c>
      <c r="B30" s="121" t="s">
        <v>372</v>
      </c>
      <c r="C30" s="122"/>
      <c r="D30" s="122"/>
      <c r="E30" s="122"/>
      <c r="F30" s="118" t="s">
        <v>416</v>
      </c>
      <c r="G30" s="119"/>
      <c r="H30" s="118">
        <v>0</v>
      </c>
      <c r="I30" s="118">
        <v>1014.02</v>
      </c>
      <c r="J30" s="118">
        <v>1014.02</v>
      </c>
      <c r="K30" s="118">
        <v>0</v>
      </c>
      <c r="L30" s="118"/>
    </row>
    <row r="31" spans="1:12" ht="9.9" customHeight="1" x14ac:dyDescent="0.3">
      <c r="A31" s="78" t="s">
        <v>1093</v>
      </c>
      <c r="B31" s="121" t="s">
        <v>372</v>
      </c>
      <c r="C31" s="122"/>
      <c r="D31" s="122"/>
      <c r="E31" s="122"/>
      <c r="F31" s="122"/>
      <c r="G31" s="123" t="s">
        <v>1094</v>
      </c>
      <c r="H31" s="123">
        <v>0</v>
      </c>
      <c r="I31" s="123">
        <v>1014.02</v>
      </c>
      <c r="J31" s="123">
        <v>1014.02</v>
      </c>
      <c r="K31" s="123">
        <v>0</v>
      </c>
      <c r="L31" s="123"/>
    </row>
    <row r="32" spans="1:12" ht="9.9" customHeight="1" x14ac:dyDescent="0.3">
      <c r="A32" s="80" t="s">
        <v>372</v>
      </c>
      <c r="B32" s="121" t="s">
        <v>372</v>
      </c>
      <c r="C32" s="122"/>
      <c r="D32" s="122"/>
      <c r="E32" s="122"/>
      <c r="F32" s="122"/>
      <c r="G32" s="124" t="s">
        <v>372</v>
      </c>
      <c r="H32" s="125"/>
      <c r="I32" s="125"/>
      <c r="J32" s="125"/>
      <c r="K32" s="125"/>
      <c r="L32" s="125"/>
    </row>
    <row r="33" spans="1:12" ht="9.9" customHeight="1" x14ac:dyDescent="0.3">
      <c r="A33" s="76" t="s">
        <v>419</v>
      </c>
      <c r="B33" s="121" t="s">
        <v>372</v>
      </c>
      <c r="C33" s="122"/>
      <c r="D33" s="118" t="s">
        <v>420</v>
      </c>
      <c r="E33" s="119"/>
      <c r="F33" s="119"/>
      <c r="G33" s="119"/>
      <c r="H33" s="118">
        <v>41726.699999999997</v>
      </c>
      <c r="I33" s="118">
        <v>42213.94</v>
      </c>
      <c r="J33" s="118">
        <v>47344.98</v>
      </c>
      <c r="K33" s="118">
        <v>36595.660000000003</v>
      </c>
      <c r="L33" s="118"/>
    </row>
    <row r="34" spans="1:12" ht="9.9" customHeight="1" x14ac:dyDescent="0.3">
      <c r="A34" s="76" t="s">
        <v>421</v>
      </c>
      <c r="B34" s="121" t="s">
        <v>372</v>
      </c>
      <c r="C34" s="122"/>
      <c r="D34" s="122"/>
      <c r="E34" s="118" t="s">
        <v>422</v>
      </c>
      <c r="F34" s="119"/>
      <c r="G34" s="119"/>
      <c r="H34" s="118">
        <v>240</v>
      </c>
      <c r="I34" s="118">
        <v>15745</v>
      </c>
      <c r="J34" s="118">
        <v>15975</v>
      </c>
      <c r="K34" s="118">
        <v>10</v>
      </c>
      <c r="L34" s="118"/>
    </row>
    <row r="35" spans="1:12" ht="9.9" customHeight="1" x14ac:dyDescent="0.3">
      <c r="A35" s="76" t="s">
        <v>423</v>
      </c>
      <c r="B35" s="121" t="s">
        <v>372</v>
      </c>
      <c r="C35" s="122"/>
      <c r="D35" s="122"/>
      <c r="E35" s="122"/>
      <c r="F35" s="118" t="s">
        <v>424</v>
      </c>
      <c r="G35" s="119"/>
      <c r="H35" s="118">
        <v>240</v>
      </c>
      <c r="I35" s="118">
        <v>15745</v>
      </c>
      <c r="J35" s="118">
        <v>15975</v>
      </c>
      <c r="K35" s="118">
        <v>10</v>
      </c>
      <c r="L35" s="118"/>
    </row>
    <row r="36" spans="1:12" ht="9.9" customHeight="1" x14ac:dyDescent="0.3">
      <c r="A36" s="78" t="s">
        <v>425</v>
      </c>
      <c r="B36" s="121" t="s">
        <v>372</v>
      </c>
      <c r="C36" s="122"/>
      <c r="D36" s="122"/>
      <c r="E36" s="122"/>
      <c r="F36" s="122"/>
      <c r="G36" s="123" t="s">
        <v>426</v>
      </c>
      <c r="H36" s="123">
        <v>240</v>
      </c>
      <c r="I36" s="123">
        <v>15745</v>
      </c>
      <c r="J36" s="123">
        <v>15975</v>
      </c>
      <c r="K36" s="123">
        <v>10</v>
      </c>
      <c r="L36" s="123"/>
    </row>
    <row r="37" spans="1:12" ht="9.9" customHeight="1" x14ac:dyDescent="0.3">
      <c r="A37" s="80" t="s">
        <v>372</v>
      </c>
      <c r="B37" s="121" t="s">
        <v>372</v>
      </c>
      <c r="C37" s="122"/>
      <c r="D37" s="122"/>
      <c r="E37" s="122"/>
      <c r="F37" s="122"/>
      <c r="G37" s="124" t="s">
        <v>372</v>
      </c>
      <c r="H37" s="125"/>
      <c r="I37" s="125"/>
      <c r="J37" s="125"/>
      <c r="K37" s="125"/>
      <c r="L37" s="125"/>
    </row>
    <row r="38" spans="1:12" ht="9.9" customHeight="1" x14ac:dyDescent="0.3">
      <c r="A38" s="76" t="s">
        <v>431</v>
      </c>
      <c r="B38" s="121" t="s">
        <v>372</v>
      </c>
      <c r="C38" s="122"/>
      <c r="D38" s="122"/>
      <c r="E38" s="118" t="s">
        <v>432</v>
      </c>
      <c r="F38" s="119"/>
      <c r="G38" s="119"/>
      <c r="H38" s="118">
        <v>11343.12</v>
      </c>
      <c r="I38" s="118">
        <v>26468.94</v>
      </c>
      <c r="J38" s="118">
        <v>27536.7</v>
      </c>
      <c r="K38" s="118">
        <v>10275.36</v>
      </c>
      <c r="L38" s="118"/>
    </row>
    <row r="39" spans="1:12" ht="9.9" customHeight="1" x14ac:dyDescent="0.3">
      <c r="A39" s="76" t="s">
        <v>433</v>
      </c>
      <c r="B39" s="121" t="s">
        <v>372</v>
      </c>
      <c r="C39" s="122"/>
      <c r="D39" s="122"/>
      <c r="E39" s="122"/>
      <c r="F39" s="118" t="s">
        <v>432</v>
      </c>
      <c r="G39" s="119"/>
      <c r="H39" s="118">
        <v>11343.12</v>
      </c>
      <c r="I39" s="118">
        <v>26468.94</v>
      </c>
      <c r="J39" s="118">
        <v>27536.7</v>
      </c>
      <c r="K39" s="118">
        <v>10275.36</v>
      </c>
      <c r="L39" s="118"/>
    </row>
    <row r="40" spans="1:12" ht="9.9" customHeight="1" x14ac:dyDescent="0.3">
      <c r="A40" s="78" t="s">
        <v>436</v>
      </c>
      <c r="B40" s="121" t="s">
        <v>372</v>
      </c>
      <c r="C40" s="122"/>
      <c r="D40" s="122"/>
      <c r="E40" s="122"/>
      <c r="F40" s="122"/>
      <c r="G40" s="123" t="s">
        <v>437</v>
      </c>
      <c r="H40" s="123">
        <v>11343.12</v>
      </c>
      <c r="I40" s="123">
        <v>16670.72</v>
      </c>
      <c r="J40" s="123">
        <v>17738.48</v>
      </c>
      <c r="K40" s="123">
        <v>10275.36</v>
      </c>
      <c r="L40" s="123"/>
    </row>
    <row r="41" spans="1:12" ht="9.9" customHeight="1" x14ac:dyDescent="0.3">
      <c r="A41" s="78" t="s">
        <v>440</v>
      </c>
      <c r="B41" s="121" t="s">
        <v>372</v>
      </c>
      <c r="C41" s="122"/>
      <c r="D41" s="122"/>
      <c r="E41" s="122"/>
      <c r="F41" s="122"/>
      <c r="G41" s="123" t="s">
        <v>441</v>
      </c>
      <c r="H41" s="123">
        <v>0</v>
      </c>
      <c r="I41" s="123">
        <v>9798.2199999999993</v>
      </c>
      <c r="J41" s="123">
        <v>9798.2199999999993</v>
      </c>
      <c r="K41" s="123">
        <v>0</v>
      </c>
      <c r="L41" s="123"/>
    </row>
    <row r="42" spans="1:12" ht="9.9" customHeight="1" x14ac:dyDescent="0.3">
      <c r="A42" s="80" t="s">
        <v>372</v>
      </c>
      <c r="B42" s="121" t="s">
        <v>372</v>
      </c>
      <c r="C42" s="122"/>
      <c r="D42" s="122"/>
      <c r="E42" s="122"/>
      <c r="F42" s="122"/>
      <c r="G42" s="124" t="s">
        <v>372</v>
      </c>
      <c r="H42" s="125"/>
      <c r="I42" s="125"/>
      <c r="J42" s="125"/>
      <c r="K42" s="125"/>
      <c r="L42" s="125"/>
    </row>
    <row r="43" spans="1:12" ht="9.9" customHeight="1" x14ac:dyDescent="0.3">
      <c r="A43" s="76" t="s">
        <v>442</v>
      </c>
      <c r="B43" s="121" t="s">
        <v>372</v>
      </c>
      <c r="C43" s="122"/>
      <c r="D43" s="122"/>
      <c r="E43" s="118" t="s">
        <v>443</v>
      </c>
      <c r="F43" s="119"/>
      <c r="G43" s="119"/>
      <c r="H43" s="118">
        <v>30143.58</v>
      </c>
      <c r="I43" s="118">
        <v>0</v>
      </c>
      <c r="J43" s="118">
        <v>3833.28</v>
      </c>
      <c r="K43" s="118">
        <v>26310.3</v>
      </c>
      <c r="L43" s="118"/>
    </row>
    <row r="44" spans="1:12" ht="9.9" customHeight="1" x14ac:dyDescent="0.3">
      <c r="A44" s="76" t="s">
        <v>444</v>
      </c>
      <c r="B44" s="121" t="s">
        <v>372</v>
      </c>
      <c r="C44" s="122"/>
      <c r="D44" s="122"/>
      <c r="E44" s="122"/>
      <c r="F44" s="118" t="s">
        <v>443</v>
      </c>
      <c r="G44" s="119"/>
      <c r="H44" s="118">
        <v>30143.58</v>
      </c>
      <c r="I44" s="118">
        <v>0</v>
      </c>
      <c r="J44" s="118">
        <v>3833.28</v>
      </c>
      <c r="K44" s="118">
        <v>26310.3</v>
      </c>
      <c r="L44" s="118"/>
    </row>
    <row r="45" spans="1:12" ht="9.9" customHeight="1" x14ac:dyDescent="0.3">
      <c r="A45" s="78" t="s">
        <v>445</v>
      </c>
      <c r="B45" s="121" t="s">
        <v>372</v>
      </c>
      <c r="C45" s="122"/>
      <c r="D45" s="122"/>
      <c r="E45" s="122"/>
      <c r="F45" s="122"/>
      <c r="G45" s="123" t="s">
        <v>446</v>
      </c>
      <c r="H45" s="123">
        <v>30143.58</v>
      </c>
      <c r="I45" s="123">
        <v>0</v>
      </c>
      <c r="J45" s="123">
        <v>3833.28</v>
      </c>
      <c r="K45" s="123">
        <v>26310.3</v>
      </c>
      <c r="L45" s="123"/>
    </row>
    <row r="46" spans="1:12" ht="9.9" customHeight="1" x14ac:dyDescent="0.3">
      <c r="A46" s="80" t="s">
        <v>372</v>
      </c>
      <c r="B46" s="121" t="s">
        <v>372</v>
      </c>
      <c r="C46" s="122"/>
      <c r="D46" s="122"/>
      <c r="E46" s="122"/>
      <c r="F46" s="122"/>
      <c r="G46" s="124" t="s">
        <v>372</v>
      </c>
      <c r="H46" s="125"/>
      <c r="I46" s="125"/>
      <c r="J46" s="125"/>
      <c r="K46" s="125"/>
      <c r="L46" s="125"/>
    </row>
    <row r="47" spans="1:12" ht="9.9" customHeight="1" x14ac:dyDescent="0.3">
      <c r="A47" s="76" t="s">
        <v>447</v>
      </c>
      <c r="B47" s="120" t="s">
        <v>372</v>
      </c>
      <c r="C47" s="118" t="s">
        <v>448</v>
      </c>
      <c r="D47" s="119"/>
      <c r="E47" s="119"/>
      <c r="F47" s="119"/>
      <c r="G47" s="119"/>
      <c r="H47" s="118">
        <v>13074213.5</v>
      </c>
      <c r="I47" s="118">
        <v>74163.539999999994</v>
      </c>
      <c r="J47" s="118">
        <v>166139.67000000001</v>
      </c>
      <c r="K47" s="118">
        <v>12982237.369999999</v>
      </c>
      <c r="L47" s="118"/>
    </row>
    <row r="48" spans="1:12" ht="9.9" customHeight="1" x14ac:dyDescent="0.3">
      <c r="A48" s="76" t="s">
        <v>449</v>
      </c>
      <c r="B48" s="121" t="s">
        <v>372</v>
      </c>
      <c r="C48" s="122"/>
      <c r="D48" s="118" t="s">
        <v>450</v>
      </c>
      <c r="E48" s="119"/>
      <c r="F48" s="119"/>
      <c r="G48" s="119"/>
      <c r="H48" s="118">
        <v>3419658.81</v>
      </c>
      <c r="I48" s="118">
        <v>74163.539999999994</v>
      </c>
      <c r="J48" s="118">
        <v>166139.67000000001</v>
      </c>
      <c r="K48" s="118">
        <v>3327682.68</v>
      </c>
      <c r="L48" s="118"/>
    </row>
    <row r="49" spans="1:12" ht="9.9" customHeight="1" x14ac:dyDescent="0.3">
      <c r="A49" s="76" t="s">
        <v>451</v>
      </c>
      <c r="B49" s="121" t="s">
        <v>372</v>
      </c>
      <c r="C49" s="122"/>
      <c r="D49" s="122"/>
      <c r="E49" s="118" t="s">
        <v>452</v>
      </c>
      <c r="F49" s="119"/>
      <c r="G49" s="119"/>
      <c r="H49" s="118">
        <v>30586584.07</v>
      </c>
      <c r="I49" s="118">
        <v>74163.539999999994</v>
      </c>
      <c r="J49" s="118">
        <v>0</v>
      </c>
      <c r="K49" s="118">
        <v>30660747.609999999</v>
      </c>
      <c r="L49" s="118"/>
    </row>
    <row r="50" spans="1:12" ht="9.9" customHeight="1" x14ac:dyDescent="0.3">
      <c r="A50" s="76" t="s">
        <v>453</v>
      </c>
      <c r="B50" s="121" t="s">
        <v>372</v>
      </c>
      <c r="C50" s="122"/>
      <c r="D50" s="122"/>
      <c r="E50" s="122"/>
      <c r="F50" s="118" t="s">
        <v>452</v>
      </c>
      <c r="G50" s="119"/>
      <c r="H50" s="118">
        <v>30586584.07</v>
      </c>
      <c r="I50" s="118">
        <v>74163.539999999994</v>
      </c>
      <c r="J50" s="118">
        <v>0</v>
      </c>
      <c r="K50" s="118">
        <v>30660747.609999999</v>
      </c>
      <c r="L50" s="118"/>
    </row>
    <row r="51" spans="1:12" ht="9.9" customHeight="1" x14ac:dyDescent="0.3">
      <c r="A51" s="78" t="s">
        <v>454</v>
      </c>
      <c r="B51" s="121" t="s">
        <v>372</v>
      </c>
      <c r="C51" s="122"/>
      <c r="D51" s="122"/>
      <c r="E51" s="122"/>
      <c r="F51" s="122"/>
      <c r="G51" s="123" t="s">
        <v>455</v>
      </c>
      <c r="H51" s="123">
        <v>759111.34</v>
      </c>
      <c r="I51" s="123">
        <v>0</v>
      </c>
      <c r="J51" s="123">
        <v>0</v>
      </c>
      <c r="K51" s="123">
        <v>759111.34</v>
      </c>
      <c r="L51" s="123"/>
    </row>
    <row r="52" spans="1:12" ht="9.9" customHeight="1" x14ac:dyDescent="0.3">
      <c r="A52" s="78" t="s">
        <v>456</v>
      </c>
      <c r="B52" s="121" t="s">
        <v>372</v>
      </c>
      <c r="C52" s="122"/>
      <c r="D52" s="122"/>
      <c r="E52" s="122"/>
      <c r="F52" s="122"/>
      <c r="G52" s="123" t="s">
        <v>457</v>
      </c>
      <c r="H52" s="123">
        <v>350327.15</v>
      </c>
      <c r="I52" s="123">
        <v>0</v>
      </c>
      <c r="J52" s="123">
        <v>0</v>
      </c>
      <c r="K52" s="123">
        <v>350327.15</v>
      </c>
      <c r="L52" s="123"/>
    </row>
    <row r="53" spans="1:12" ht="9.9" customHeight="1" x14ac:dyDescent="0.3">
      <c r="A53" s="78" t="s">
        <v>458</v>
      </c>
      <c r="B53" s="121" t="s">
        <v>372</v>
      </c>
      <c r="C53" s="122"/>
      <c r="D53" s="122"/>
      <c r="E53" s="122"/>
      <c r="F53" s="122"/>
      <c r="G53" s="123" t="s">
        <v>459</v>
      </c>
      <c r="H53" s="123">
        <v>1108963.1499999999</v>
      </c>
      <c r="I53" s="123">
        <v>0</v>
      </c>
      <c r="J53" s="123">
        <v>0</v>
      </c>
      <c r="K53" s="123">
        <v>1108963.1499999999</v>
      </c>
      <c r="L53" s="123"/>
    </row>
    <row r="54" spans="1:12" ht="9.9" customHeight="1" x14ac:dyDescent="0.3">
      <c r="A54" s="78" t="s">
        <v>460</v>
      </c>
      <c r="B54" s="121" t="s">
        <v>372</v>
      </c>
      <c r="C54" s="122"/>
      <c r="D54" s="122"/>
      <c r="E54" s="122"/>
      <c r="F54" s="122"/>
      <c r="G54" s="123" t="s">
        <v>461</v>
      </c>
      <c r="H54" s="123">
        <v>890545.32</v>
      </c>
      <c r="I54" s="123">
        <v>0</v>
      </c>
      <c r="J54" s="123">
        <v>0</v>
      </c>
      <c r="K54" s="123">
        <v>890545.32</v>
      </c>
      <c r="L54" s="123"/>
    </row>
    <row r="55" spans="1:12" ht="9.9" customHeight="1" x14ac:dyDescent="0.3">
      <c r="A55" s="78" t="s">
        <v>462</v>
      </c>
      <c r="B55" s="121" t="s">
        <v>372</v>
      </c>
      <c r="C55" s="122"/>
      <c r="D55" s="122"/>
      <c r="E55" s="122"/>
      <c r="F55" s="122"/>
      <c r="G55" s="123" t="s">
        <v>463</v>
      </c>
      <c r="H55" s="123">
        <v>1330853.4099999999</v>
      </c>
      <c r="I55" s="123">
        <v>389</v>
      </c>
      <c r="J55" s="123">
        <v>0</v>
      </c>
      <c r="K55" s="123">
        <v>1331242.4099999999</v>
      </c>
      <c r="L55" s="123"/>
    </row>
    <row r="56" spans="1:12" ht="9.9" customHeight="1" x14ac:dyDescent="0.3">
      <c r="A56" s="78" t="s">
        <v>464</v>
      </c>
      <c r="B56" s="121" t="s">
        <v>372</v>
      </c>
      <c r="C56" s="122"/>
      <c r="D56" s="122"/>
      <c r="E56" s="122"/>
      <c r="F56" s="122"/>
      <c r="G56" s="123" t="s">
        <v>465</v>
      </c>
      <c r="H56" s="123">
        <v>601566.87</v>
      </c>
      <c r="I56" s="123">
        <v>0</v>
      </c>
      <c r="J56" s="123">
        <v>0</v>
      </c>
      <c r="K56" s="123">
        <v>601566.87</v>
      </c>
      <c r="L56" s="123"/>
    </row>
    <row r="57" spans="1:12" ht="9.9" customHeight="1" x14ac:dyDescent="0.3">
      <c r="A57" s="78" t="s">
        <v>466</v>
      </c>
      <c r="B57" s="121" t="s">
        <v>372</v>
      </c>
      <c r="C57" s="122"/>
      <c r="D57" s="122"/>
      <c r="E57" s="122"/>
      <c r="F57" s="122"/>
      <c r="G57" s="123" t="s">
        <v>467</v>
      </c>
      <c r="H57" s="123">
        <v>1872231.87</v>
      </c>
      <c r="I57" s="123">
        <v>0</v>
      </c>
      <c r="J57" s="123">
        <v>0</v>
      </c>
      <c r="K57" s="123">
        <v>1872231.87</v>
      </c>
      <c r="L57" s="123"/>
    </row>
    <row r="58" spans="1:12" ht="9.9" customHeight="1" x14ac:dyDescent="0.3">
      <c r="A58" s="78" t="s">
        <v>468</v>
      </c>
      <c r="B58" s="121" t="s">
        <v>372</v>
      </c>
      <c r="C58" s="122"/>
      <c r="D58" s="122"/>
      <c r="E58" s="122"/>
      <c r="F58" s="122"/>
      <c r="G58" s="123" t="s">
        <v>469</v>
      </c>
      <c r="H58" s="123">
        <v>76973.740000000005</v>
      </c>
      <c r="I58" s="123">
        <v>0</v>
      </c>
      <c r="J58" s="123">
        <v>0</v>
      </c>
      <c r="K58" s="123">
        <v>76973.740000000005</v>
      </c>
      <c r="L58" s="123"/>
    </row>
    <row r="59" spans="1:12" ht="9.9" customHeight="1" x14ac:dyDescent="0.3">
      <c r="A59" s="78" t="s">
        <v>470</v>
      </c>
      <c r="B59" s="121" t="s">
        <v>372</v>
      </c>
      <c r="C59" s="122"/>
      <c r="D59" s="122"/>
      <c r="E59" s="122"/>
      <c r="F59" s="122"/>
      <c r="G59" s="123" t="s">
        <v>471</v>
      </c>
      <c r="H59" s="123">
        <v>48104.38</v>
      </c>
      <c r="I59" s="123">
        <v>0</v>
      </c>
      <c r="J59" s="123">
        <v>0</v>
      </c>
      <c r="K59" s="123">
        <v>48104.38</v>
      </c>
      <c r="L59" s="123"/>
    </row>
    <row r="60" spans="1:12" ht="9.9" customHeight="1" x14ac:dyDescent="0.3">
      <c r="A60" s="78" t="s">
        <v>472</v>
      </c>
      <c r="B60" s="121" t="s">
        <v>372</v>
      </c>
      <c r="C60" s="122"/>
      <c r="D60" s="122"/>
      <c r="E60" s="122"/>
      <c r="F60" s="122"/>
      <c r="G60" s="123" t="s">
        <v>473</v>
      </c>
      <c r="H60" s="123">
        <v>555431.16</v>
      </c>
      <c r="I60" s="123">
        <v>0</v>
      </c>
      <c r="J60" s="123">
        <v>0</v>
      </c>
      <c r="K60" s="123">
        <v>555431.16</v>
      </c>
      <c r="L60" s="123"/>
    </row>
    <row r="61" spans="1:12" ht="9.9" customHeight="1" x14ac:dyDescent="0.3">
      <c r="A61" s="78" t="s">
        <v>474</v>
      </c>
      <c r="B61" s="121" t="s">
        <v>372</v>
      </c>
      <c r="C61" s="122"/>
      <c r="D61" s="122"/>
      <c r="E61" s="122"/>
      <c r="F61" s="122"/>
      <c r="G61" s="123" t="s">
        <v>475</v>
      </c>
      <c r="H61" s="123">
        <v>120178.97</v>
      </c>
      <c r="I61" s="123">
        <v>0</v>
      </c>
      <c r="J61" s="123">
        <v>0</v>
      </c>
      <c r="K61" s="123">
        <v>120178.97</v>
      </c>
      <c r="L61" s="123"/>
    </row>
    <row r="62" spans="1:12" ht="9.9" customHeight="1" x14ac:dyDescent="0.3">
      <c r="A62" s="78" t="s">
        <v>476</v>
      </c>
      <c r="B62" s="121" t="s">
        <v>372</v>
      </c>
      <c r="C62" s="122"/>
      <c r="D62" s="122"/>
      <c r="E62" s="122"/>
      <c r="F62" s="122"/>
      <c r="G62" s="123" t="s">
        <v>477</v>
      </c>
      <c r="H62" s="123">
        <v>31828.44</v>
      </c>
      <c r="I62" s="123">
        <v>0</v>
      </c>
      <c r="J62" s="123">
        <v>0</v>
      </c>
      <c r="K62" s="123">
        <v>31828.44</v>
      </c>
      <c r="L62" s="123"/>
    </row>
    <row r="63" spans="1:12" ht="9.9" customHeight="1" x14ac:dyDescent="0.3">
      <c r="A63" s="78" t="s">
        <v>478</v>
      </c>
      <c r="B63" s="121" t="s">
        <v>372</v>
      </c>
      <c r="C63" s="122"/>
      <c r="D63" s="122"/>
      <c r="E63" s="122"/>
      <c r="F63" s="122"/>
      <c r="G63" s="123" t="s">
        <v>479</v>
      </c>
      <c r="H63" s="123">
        <v>525406.35</v>
      </c>
      <c r="I63" s="123">
        <v>0</v>
      </c>
      <c r="J63" s="123">
        <v>0</v>
      </c>
      <c r="K63" s="123">
        <v>525406.35</v>
      </c>
      <c r="L63" s="123"/>
    </row>
    <row r="64" spans="1:12" ht="9.9" customHeight="1" x14ac:dyDescent="0.3">
      <c r="A64" s="78" t="s">
        <v>480</v>
      </c>
      <c r="B64" s="121" t="s">
        <v>372</v>
      </c>
      <c r="C64" s="122"/>
      <c r="D64" s="122"/>
      <c r="E64" s="122"/>
      <c r="F64" s="122"/>
      <c r="G64" s="123" t="s">
        <v>481</v>
      </c>
      <c r="H64" s="123">
        <v>9021.5</v>
      </c>
      <c r="I64" s="123">
        <v>0</v>
      </c>
      <c r="J64" s="123">
        <v>0</v>
      </c>
      <c r="K64" s="123">
        <v>9021.5</v>
      </c>
      <c r="L64" s="123"/>
    </row>
    <row r="65" spans="1:12" ht="9.9" customHeight="1" x14ac:dyDescent="0.3">
      <c r="A65" s="78" t="s">
        <v>482</v>
      </c>
      <c r="B65" s="121" t="s">
        <v>372</v>
      </c>
      <c r="C65" s="122"/>
      <c r="D65" s="122"/>
      <c r="E65" s="122"/>
      <c r="F65" s="122"/>
      <c r="G65" s="123" t="s">
        <v>483</v>
      </c>
      <c r="H65" s="123">
        <v>2345610.4500000002</v>
      </c>
      <c r="I65" s="123">
        <v>0</v>
      </c>
      <c r="J65" s="123">
        <v>0</v>
      </c>
      <c r="K65" s="123">
        <v>2345610.4500000002</v>
      </c>
      <c r="L65" s="123"/>
    </row>
    <row r="66" spans="1:12" ht="9.9" customHeight="1" x14ac:dyDescent="0.3">
      <c r="A66" s="78" t="s">
        <v>484</v>
      </c>
      <c r="B66" s="121" t="s">
        <v>372</v>
      </c>
      <c r="C66" s="122"/>
      <c r="D66" s="122"/>
      <c r="E66" s="122"/>
      <c r="F66" s="122"/>
      <c r="G66" s="123" t="s">
        <v>485</v>
      </c>
      <c r="H66" s="123">
        <v>5213215.55</v>
      </c>
      <c r="I66" s="123">
        <v>0</v>
      </c>
      <c r="J66" s="123">
        <v>0</v>
      </c>
      <c r="K66" s="123">
        <v>5213215.55</v>
      </c>
      <c r="L66" s="123"/>
    </row>
    <row r="67" spans="1:12" ht="9.9" customHeight="1" x14ac:dyDescent="0.3">
      <c r="A67" s="78" t="s">
        <v>486</v>
      </c>
      <c r="B67" s="121" t="s">
        <v>372</v>
      </c>
      <c r="C67" s="122"/>
      <c r="D67" s="122"/>
      <c r="E67" s="122"/>
      <c r="F67" s="122"/>
      <c r="G67" s="123" t="s">
        <v>487</v>
      </c>
      <c r="H67" s="123">
        <v>1212299.67</v>
      </c>
      <c r="I67" s="123">
        <v>0</v>
      </c>
      <c r="J67" s="123">
        <v>0</v>
      </c>
      <c r="K67" s="123">
        <v>1212299.67</v>
      </c>
      <c r="L67" s="123"/>
    </row>
    <row r="68" spans="1:12" ht="9.9" customHeight="1" x14ac:dyDescent="0.3">
      <c r="A68" s="78" t="s">
        <v>488</v>
      </c>
      <c r="B68" s="121" t="s">
        <v>372</v>
      </c>
      <c r="C68" s="122"/>
      <c r="D68" s="122"/>
      <c r="E68" s="122"/>
      <c r="F68" s="122"/>
      <c r="G68" s="123" t="s">
        <v>489</v>
      </c>
      <c r="H68" s="123">
        <v>5293717.33</v>
      </c>
      <c r="I68" s="123">
        <v>0</v>
      </c>
      <c r="J68" s="123">
        <v>0</v>
      </c>
      <c r="K68" s="123">
        <v>5293717.33</v>
      </c>
      <c r="L68" s="123"/>
    </row>
    <row r="69" spans="1:12" ht="9.9" customHeight="1" x14ac:dyDescent="0.3">
      <c r="A69" s="78" t="s">
        <v>490</v>
      </c>
      <c r="B69" s="121" t="s">
        <v>372</v>
      </c>
      <c r="C69" s="122"/>
      <c r="D69" s="122"/>
      <c r="E69" s="122"/>
      <c r="F69" s="122"/>
      <c r="G69" s="123" t="s">
        <v>491</v>
      </c>
      <c r="H69" s="123">
        <v>263138.71999999997</v>
      </c>
      <c r="I69" s="123">
        <v>0</v>
      </c>
      <c r="J69" s="123">
        <v>0</v>
      </c>
      <c r="K69" s="123">
        <v>263138.71999999997</v>
      </c>
      <c r="L69" s="123"/>
    </row>
    <row r="70" spans="1:12" ht="18.899999999999999" customHeight="1" x14ac:dyDescent="0.3">
      <c r="A70" s="78" t="s">
        <v>492</v>
      </c>
      <c r="B70" s="121" t="s">
        <v>372</v>
      </c>
      <c r="C70" s="122"/>
      <c r="D70" s="122"/>
      <c r="E70" s="122"/>
      <c r="F70" s="122"/>
      <c r="G70" s="123" t="s">
        <v>493</v>
      </c>
      <c r="H70" s="123">
        <v>2696089.07</v>
      </c>
      <c r="I70" s="123">
        <v>73774.539999999994</v>
      </c>
      <c r="J70" s="123">
        <v>0</v>
      </c>
      <c r="K70" s="123">
        <v>2769863.61</v>
      </c>
      <c r="L70" s="123"/>
    </row>
    <row r="71" spans="1:12" ht="9.9" customHeight="1" x14ac:dyDescent="0.3">
      <c r="A71" s="78" t="s">
        <v>496</v>
      </c>
      <c r="B71" s="121" t="s">
        <v>372</v>
      </c>
      <c r="C71" s="122"/>
      <c r="D71" s="122"/>
      <c r="E71" s="122"/>
      <c r="F71" s="122"/>
      <c r="G71" s="123" t="s">
        <v>497</v>
      </c>
      <c r="H71" s="123">
        <v>3832172.58</v>
      </c>
      <c r="I71" s="123">
        <v>0</v>
      </c>
      <c r="J71" s="123">
        <v>0</v>
      </c>
      <c r="K71" s="123">
        <v>3832172.58</v>
      </c>
      <c r="L71" s="123"/>
    </row>
    <row r="72" spans="1:12" ht="9.9" customHeight="1" x14ac:dyDescent="0.3">
      <c r="A72" s="78" t="s">
        <v>498</v>
      </c>
      <c r="B72" s="121" t="s">
        <v>372</v>
      </c>
      <c r="C72" s="122"/>
      <c r="D72" s="122"/>
      <c r="E72" s="122"/>
      <c r="F72" s="122"/>
      <c r="G72" s="123" t="s">
        <v>499</v>
      </c>
      <c r="H72" s="123">
        <v>174389.91</v>
      </c>
      <c r="I72" s="123">
        <v>0</v>
      </c>
      <c r="J72" s="123">
        <v>0</v>
      </c>
      <c r="K72" s="123">
        <v>174389.91</v>
      </c>
      <c r="L72" s="123"/>
    </row>
    <row r="73" spans="1:12" ht="9.9" customHeight="1" x14ac:dyDescent="0.3">
      <c r="A73" s="78" t="s">
        <v>500</v>
      </c>
      <c r="B73" s="121" t="s">
        <v>372</v>
      </c>
      <c r="C73" s="122"/>
      <c r="D73" s="122"/>
      <c r="E73" s="122"/>
      <c r="F73" s="122"/>
      <c r="G73" s="123" t="s">
        <v>501</v>
      </c>
      <c r="H73" s="123">
        <v>482685.7</v>
      </c>
      <c r="I73" s="123">
        <v>0</v>
      </c>
      <c r="J73" s="123">
        <v>0</v>
      </c>
      <c r="K73" s="123">
        <v>482685.7</v>
      </c>
      <c r="L73" s="123"/>
    </row>
    <row r="74" spans="1:12" ht="9.9" customHeight="1" x14ac:dyDescent="0.3">
      <c r="A74" s="78" t="s">
        <v>502</v>
      </c>
      <c r="B74" s="121" t="s">
        <v>372</v>
      </c>
      <c r="C74" s="122"/>
      <c r="D74" s="122"/>
      <c r="E74" s="122"/>
      <c r="F74" s="122"/>
      <c r="G74" s="123" t="s">
        <v>503</v>
      </c>
      <c r="H74" s="123">
        <v>69645.5</v>
      </c>
      <c r="I74" s="123">
        <v>0</v>
      </c>
      <c r="J74" s="123">
        <v>0</v>
      </c>
      <c r="K74" s="123">
        <v>69645.5</v>
      </c>
      <c r="L74" s="123"/>
    </row>
    <row r="75" spans="1:12" ht="9.9" customHeight="1" x14ac:dyDescent="0.3">
      <c r="A75" s="78" t="s">
        <v>504</v>
      </c>
      <c r="B75" s="121" t="s">
        <v>372</v>
      </c>
      <c r="C75" s="122"/>
      <c r="D75" s="122"/>
      <c r="E75" s="122"/>
      <c r="F75" s="122"/>
      <c r="G75" s="123" t="s">
        <v>505</v>
      </c>
      <c r="H75" s="123">
        <v>363075.94</v>
      </c>
      <c r="I75" s="123">
        <v>0</v>
      </c>
      <c r="J75" s="123">
        <v>0</v>
      </c>
      <c r="K75" s="123">
        <v>363075.94</v>
      </c>
      <c r="L75" s="123"/>
    </row>
    <row r="76" spans="1:12" ht="9.9" customHeight="1" x14ac:dyDescent="0.3">
      <c r="A76" s="78" t="s">
        <v>506</v>
      </c>
      <c r="B76" s="121" t="s">
        <v>372</v>
      </c>
      <c r="C76" s="122"/>
      <c r="D76" s="122"/>
      <c r="E76" s="122"/>
      <c r="F76" s="122"/>
      <c r="G76" s="123" t="s">
        <v>507</v>
      </c>
      <c r="H76" s="123">
        <v>360000</v>
      </c>
      <c r="I76" s="123">
        <v>0</v>
      </c>
      <c r="J76" s="123">
        <v>0</v>
      </c>
      <c r="K76" s="123">
        <v>360000</v>
      </c>
      <c r="L76" s="123"/>
    </row>
    <row r="77" spans="1:12" ht="9.9" customHeight="1" x14ac:dyDescent="0.3">
      <c r="A77" s="80" t="s">
        <v>372</v>
      </c>
      <c r="B77" s="121" t="s">
        <v>372</v>
      </c>
      <c r="C77" s="122"/>
      <c r="D77" s="122"/>
      <c r="E77" s="122"/>
      <c r="F77" s="122"/>
      <c r="G77" s="124" t="s">
        <v>372</v>
      </c>
      <c r="H77" s="125"/>
      <c r="I77" s="125"/>
      <c r="J77" s="125"/>
      <c r="K77" s="125"/>
      <c r="L77" s="125"/>
    </row>
    <row r="78" spans="1:12" ht="9.9" customHeight="1" x14ac:dyDescent="0.3">
      <c r="A78" s="76" t="s">
        <v>508</v>
      </c>
      <c r="B78" s="121" t="s">
        <v>372</v>
      </c>
      <c r="C78" s="122"/>
      <c r="D78" s="122"/>
      <c r="E78" s="118" t="s">
        <v>509</v>
      </c>
      <c r="F78" s="119"/>
      <c r="G78" s="119"/>
      <c r="H78" s="118">
        <v>-27266929.02</v>
      </c>
      <c r="I78" s="118">
        <v>0</v>
      </c>
      <c r="J78" s="118">
        <v>165786.13</v>
      </c>
      <c r="K78" s="118">
        <v>-27432715.149999999</v>
      </c>
      <c r="L78" s="118"/>
    </row>
    <row r="79" spans="1:12" ht="9.9" customHeight="1" x14ac:dyDescent="0.3">
      <c r="A79" s="76" t="s">
        <v>510</v>
      </c>
      <c r="B79" s="121" t="s">
        <v>372</v>
      </c>
      <c r="C79" s="122"/>
      <c r="D79" s="122"/>
      <c r="E79" s="122"/>
      <c r="F79" s="118" t="s">
        <v>509</v>
      </c>
      <c r="G79" s="119"/>
      <c r="H79" s="118">
        <v>-27266929.02</v>
      </c>
      <c r="I79" s="118">
        <v>0</v>
      </c>
      <c r="J79" s="118">
        <v>165786.13</v>
      </c>
      <c r="K79" s="118">
        <v>-27432715.149999999</v>
      </c>
      <c r="L79" s="118"/>
    </row>
    <row r="80" spans="1:12" ht="9.9" customHeight="1" x14ac:dyDescent="0.3">
      <c r="A80" s="78" t="s">
        <v>511</v>
      </c>
      <c r="B80" s="121" t="s">
        <v>372</v>
      </c>
      <c r="C80" s="122"/>
      <c r="D80" s="122"/>
      <c r="E80" s="122"/>
      <c r="F80" s="122"/>
      <c r="G80" s="123" t="s">
        <v>512</v>
      </c>
      <c r="H80" s="123">
        <v>-1108963.1499999999</v>
      </c>
      <c r="I80" s="123">
        <v>0</v>
      </c>
      <c r="J80" s="123">
        <v>0</v>
      </c>
      <c r="K80" s="123">
        <v>-1108963.1499999999</v>
      </c>
      <c r="L80" s="123"/>
    </row>
    <row r="81" spans="1:12" ht="9.9" customHeight="1" x14ac:dyDescent="0.3">
      <c r="A81" s="78" t="s">
        <v>513</v>
      </c>
      <c r="B81" s="121" t="s">
        <v>372</v>
      </c>
      <c r="C81" s="122"/>
      <c r="D81" s="122"/>
      <c r="E81" s="122"/>
      <c r="F81" s="122"/>
      <c r="G81" s="123" t="s">
        <v>514</v>
      </c>
      <c r="H81" s="123">
        <v>-987187.86</v>
      </c>
      <c r="I81" s="123">
        <v>0</v>
      </c>
      <c r="J81" s="123">
        <v>14626.91</v>
      </c>
      <c r="K81" s="123">
        <v>-1001814.77</v>
      </c>
      <c r="L81" s="123"/>
    </row>
    <row r="82" spans="1:12" ht="9.9" customHeight="1" x14ac:dyDescent="0.3">
      <c r="A82" s="78" t="s">
        <v>515</v>
      </c>
      <c r="B82" s="121" t="s">
        <v>372</v>
      </c>
      <c r="C82" s="122"/>
      <c r="D82" s="122"/>
      <c r="E82" s="122"/>
      <c r="F82" s="122"/>
      <c r="G82" s="123" t="s">
        <v>516</v>
      </c>
      <c r="H82" s="123">
        <v>-776290.79</v>
      </c>
      <c r="I82" s="123">
        <v>0</v>
      </c>
      <c r="J82" s="123">
        <v>2531.8000000000002</v>
      </c>
      <c r="K82" s="123">
        <v>-778822.59</v>
      </c>
      <c r="L82" s="123"/>
    </row>
    <row r="83" spans="1:12" ht="9.9" customHeight="1" x14ac:dyDescent="0.3">
      <c r="A83" s="78" t="s">
        <v>517</v>
      </c>
      <c r="B83" s="121" t="s">
        <v>372</v>
      </c>
      <c r="C83" s="122"/>
      <c r="D83" s="122"/>
      <c r="E83" s="122"/>
      <c r="F83" s="122"/>
      <c r="G83" s="123" t="s">
        <v>518</v>
      </c>
      <c r="H83" s="123">
        <v>-758327.69</v>
      </c>
      <c r="I83" s="123">
        <v>0</v>
      </c>
      <c r="J83" s="123">
        <v>60.13</v>
      </c>
      <c r="K83" s="123">
        <v>-758387.82</v>
      </c>
      <c r="L83" s="123"/>
    </row>
    <row r="84" spans="1:12" ht="9.9" customHeight="1" x14ac:dyDescent="0.3">
      <c r="A84" s="78" t="s">
        <v>519</v>
      </c>
      <c r="B84" s="121" t="s">
        <v>372</v>
      </c>
      <c r="C84" s="122"/>
      <c r="D84" s="122"/>
      <c r="E84" s="122"/>
      <c r="F84" s="122"/>
      <c r="G84" s="123" t="s">
        <v>520</v>
      </c>
      <c r="H84" s="123">
        <v>-1867251.87</v>
      </c>
      <c r="I84" s="123">
        <v>0</v>
      </c>
      <c r="J84" s="123">
        <v>0</v>
      </c>
      <c r="K84" s="123">
        <v>-1867251.87</v>
      </c>
      <c r="L84" s="123"/>
    </row>
    <row r="85" spans="1:12" ht="9.9" customHeight="1" x14ac:dyDescent="0.3">
      <c r="A85" s="78" t="s">
        <v>521</v>
      </c>
      <c r="B85" s="121" t="s">
        <v>372</v>
      </c>
      <c r="C85" s="122"/>
      <c r="D85" s="122"/>
      <c r="E85" s="122"/>
      <c r="F85" s="122"/>
      <c r="G85" s="123" t="s">
        <v>522</v>
      </c>
      <c r="H85" s="123">
        <v>-54198.99</v>
      </c>
      <c r="I85" s="123">
        <v>0</v>
      </c>
      <c r="J85" s="123">
        <v>645.27</v>
      </c>
      <c r="K85" s="123">
        <v>-54844.26</v>
      </c>
      <c r="L85" s="123"/>
    </row>
    <row r="86" spans="1:12" ht="9.9" customHeight="1" x14ac:dyDescent="0.3">
      <c r="A86" s="78" t="s">
        <v>523</v>
      </c>
      <c r="B86" s="121" t="s">
        <v>372</v>
      </c>
      <c r="C86" s="122"/>
      <c r="D86" s="122"/>
      <c r="E86" s="122"/>
      <c r="F86" s="122"/>
      <c r="G86" s="123" t="s">
        <v>524</v>
      </c>
      <c r="H86" s="123">
        <v>-350069.15</v>
      </c>
      <c r="I86" s="123">
        <v>0</v>
      </c>
      <c r="J86" s="123">
        <v>50.95</v>
      </c>
      <c r="K86" s="123">
        <v>-350120.1</v>
      </c>
      <c r="L86" s="123"/>
    </row>
    <row r="87" spans="1:12" ht="9.9" customHeight="1" x14ac:dyDescent="0.3">
      <c r="A87" s="78" t="s">
        <v>525</v>
      </c>
      <c r="B87" s="121" t="s">
        <v>372</v>
      </c>
      <c r="C87" s="122"/>
      <c r="D87" s="122"/>
      <c r="E87" s="122"/>
      <c r="F87" s="122"/>
      <c r="G87" s="123" t="s">
        <v>526</v>
      </c>
      <c r="H87" s="123">
        <v>-48094.22</v>
      </c>
      <c r="I87" s="123">
        <v>0</v>
      </c>
      <c r="J87" s="123">
        <v>10.16</v>
      </c>
      <c r="K87" s="123">
        <v>-48104.38</v>
      </c>
      <c r="L87" s="123"/>
    </row>
    <row r="88" spans="1:12" ht="9.9" customHeight="1" x14ac:dyDescent="0.3">
      <c r="A88" s="78" t="s">
        <v>527</v>
      </c>
      <c r="B88" s="121" t="s">
        <v>372</v>
      </c>
      <c r="C88" s="122"/>
      <c r="D88" s="122"/>
      <c r="E88" s="122"/>
      <c r="F88" s="122"/>
      <c r="G88" s="123" t="s">
        <v>528</v>
      </c>
      <c r="H88" s="123">
        <v>-601566.87</v>
      </c>
      <c r="I88" s="123">
        <v>0</v>
      </c>
      <c r="J88" s="123">
        <v>0</v>
      </c>
      <c r="K88" s="123">
        <v>-601566.87</v>
      </c>
      <c r="L88" s="123"/>
    </row>
    <row r="89" spans="1:12" ht="9.9" customHeight="1" x14ac:dyDescent="0.3">
      <c r="A89" s="78" t="s">
        <v>529</v>
      </c>
      <c r="B89" s="121" t="s">
        <v>372</v>
      </c>
      <c r="C89" s="122"/>
      <c r="D89" s="122"/>
      <c r="E89" s="122"/>
      <c r="F89" s="122"/>
      <c r="G89" s="123" t="s">
        <v>530</v>
      </c>
      <c r="H89" s="123">
        <v>-534854.31999999995</v>
      </c>
      <c r="I89" s="123">
        <v>0</v>
      </c>
      <c r="J89" s="123">
        <v>466.65</v>
      </c>
      <c r="K89" s="123">
        <v>-535320.97</v>
      </c>
      <c r="L89" s="123"/>
    </row>
    <row r="90" spans="1:12" ht="9.9" customHeight="1" x14ac:dyDescent="0.3">
      <c r="A90" s="78" t="s">
        <v>531</v>
      </c>
      <c r="B90" s="121" t="s">
        <v>372</v>
      </c>
      <c r="C90" s="122"/>
      <c r="D90" s="122"/>
      <c r="E90" s="122"/>
      <c r="F90" s="122"/>
      <c r="G90" s="123" t="s">
        <v>532</v>
      </c>
      <c r="H90" s="123">
        <v>-120178.97</v>
      </c>
      <c r="I90" s="123">
        <v>0</v>
      </c>
      <c r="J90" s="123">
        <v>0</v>
      </c>
      <c r="K90" s="123">
        <v>-120178.97</v>
      </c>
      <c r="L90" s="123"/>
    </row>
    <row r="91" spans="1:12" ht="9.9" customHeight="1" x14ac:dyDescent="0.3">
      <c r="A91" s="78" t="s">
        <v>533</v>
      </c>
      <c r="B91" s="121" t="s">
        <v>372</v>
      </c>
      <c r="C91" s="122"/>
      <c r="D91" s="122"/>
      <c r="E91" s="122"/>
      <c r="F91" s="122"/>
      <c r="G91" s="123" t="s">
        <v>534</v>
      </c>
      <c r="H91" s="123">
        <v>-31828.44</v>
      </c>
      <c r="I91" s="123">
        <v>0</v>
      </c>
      <c r="J91" s="123">
        <v>0</v>
      </c>
      <c r="K91" s="123">
        <v>-31828.44</v>
      </c>
      <c r="L91" s="123"/>
    </row>
    <row r="92" spans="1:12" ht="9.9" customHeight="1" x14ac:dyDescent="0.3">
      <c r="A92" s="78" t="s">
        <v>535</v>
      </c>
      <c r="B92" s="121" t="s">
        <v>372</v>
      </c>
      <c r="C92" s="122"/>
      <c r="D92" s="122"/>
      <c r="E92" s="122"/>
      <c r="F92" s="122"/>
      <c r="G92" s="123" t="s">
        <v>536</v>
      </c>
      <c r="H92" s="123">
        <v>-525406.35</v>
      </c>
      <c r="I92" s="123">
        <v>0</v>
      </c>
      <c r="J92" s="123">
        <v>0</v>
      </c>
      <c r="K92" s="123">
        <v>-525406.35</v>
      </c>
      <c r="L92" s="123"/>
    </row>
    <row r="93" spans="1:12" ht="9.9" customHeight="1" x14ac:dyDescent="0.3">
      <c r="A93" s="78" t="s">
        <v>537</v>
      </c>
      <c r="B93" s="121" t="s">
        <v>372</v>
      </c>
      <c r="C93" s="122"/>
      <c r="D93" s="122"/>
      <c r="E93" s="122"/>
      <c r="F93" s="122"/>
      <c r="G93" s="123" t="s">
        <v>538</v>
      </c>
      <c r="H93" s="123">
        <v>-9021.5</v>
      </c>
      <c r="I93" s="123">
        <v>0</v>
      </c>
      <c r="J93" s="123">
        <v>0</v>
      </c>
      <c r="K93" s="123">
        <v>-9021.5</v>
      </c>
      <c r="L93" s="123"/>
    </row>
    <row r="94" spans="1:12" ht="9.9" customHeight="1" x14ac:dyDescent="0.3">
      <c r="A94" s="78" t="s">
        <v>539</v>
      </c>
      <c r="B94" s="121" t="s">
        <v>372</v>
      </c>
      <c r="C94" s="122"/>
      <c r="D94" s="122"/>
      <c r="E94" s="122"/>
      <c r="F94" s="122"/>
      <c r="G94" s="123" t="s">
        <v>540</v>
      </c>
      <c r="H94" s="123">
        <v>-2312985.7999999998</v>
      </c>
      <c r="I94" s="123">
        <v>0</v>
      </c>
      <c r="J94" s="123">
        <v>2541.84</v>
      </c>
      <c r="K94" s="123">
        <v>-2315527.64</v>
      </c>
      <c r="L94" s="123"/>
    </row>
    <row r="95" spans="1:12" ht="9.9" customHeight="1" x14ac:dyDescent="0.3">
      <c r="A95" s="78" t="s">
        <v>541</v>
      </c>
      <c r="B95" s="121" t="s">
        <v>372</v>
      </c>
      <c r="C95" s="122"/>
      <c r="D95" s="122"/>
      <c r="E95" s="122"/>
      <c r="F95" s="122"/>
      <c r="G95" s="123" t="s">
        <v>542</v>
      </c>
      <c r="H95" s="123">
        <v>-5024733.28</v>
      </c>
      <c r="I95" s="123">
        <v>0</v>
      </c>
      <c r="J95" s="123">
        <v>17189.240000000002</v>
      </c>
      <c r="K95" s="123">
        <v>-5041922.5199999996</v>
      </c>
      <c r="L95" s="123"/>
    </row>
    <row r="96" spans="1:12" ht="9.9" customHeight="1" x14ac:dyDescent="0.3">
      <c r="A96" s="78" t="s">
        <v>543</v>
      </c>
      <c r="B96" s="121" t="s">
        <v>372</v>
      </c>
      <c r="C96" s="122"/>
      <c r="D96" s="122"/>
      <c r="E96" s="122"/>
      <c r="F96" s="122"/>
      <c r="G96" s="123" t="s">
        <v>544</v>
      </c>
      <c r="H96" s="123">
        <v>-1180307.83</v>
      </c>
      <c r="I96" s="123">
        <v>0</v>
      </c>
      <c r="J96" s="123">
        <v>1406.38</v>
      </c>
      <c r="K96" s="123">
        <v>-1181714.21</v>
      </c>
      <c r="L96" s="123"/>
    </row>
    <row r="97" spans="1:12" ht="9.9" customHeight="1" x14ac:dyDescent="0.3">
      <c r="A97" s="78" t="s">
        <v>545</v>
      </c>
      <c r="B97" s="121" t="s">
        <v>372</v>
      </c>
      <c r="C97" s="122"/>
      <c r="D97" s="122"/>
      <c r="E97" s="122"/>
      <c r="F97" s="122"/>
      <c r="G97" s="123" t="s">
        <v>546</v>
      </c>
      <c r="H97" s="123">
        <v>-5286508.43</v>
      </c>
      <c r="I97" s="123">
        <v>0</v>
      </c>
      <c r="J97" s="123">
        <v>570.23</v>
      </c>
      <c r="K97" s="123">
        <v>-5287078.66</v>
      </c>
      <c r="L97" s="123"/>
    </row>
    <row r="98" spans="1:12" ht="9.9" customHeight="1" x14ac:dyDescent="0.3">
      <c r="A98" s="78" t="s">
        <v>547</v>
      </c>
      <c r="B98" s="121" t="s">
        <v>372</v>
      </c>
      <c r="C98" s="122"/>
      <c r="D98" s="122"/>
      <c r="E98" s="122"/>
      <c r="F98" s="122"/>
      <c r="G98" s="123" t="s">
        <v>548</v>
      </c>
      <c r="H98" s="123">
        <v>-216522.4</v>
      </c>
      <c r="I98" s="123">
        <v>0</v>
      </c>
      <c r="J98" s="123">
        <v>4469.74</v>
      </c>
      <c r="K98" s="123">
        <v>-220992.14</v>
      </c>
      <c r="L98" s="123"/>
    </row>
    <row r="99" spans="1:12" ht="18.899999999999999" customHeight="1" x14ac:dyDescent="0.3">
      <c r="A99" s="78" t="s">
        <v>549</v>
      </c>
      <c r="B99" s="121" t="s">
        <v>372</v>
      </c>
      <c r="C99" s="122"/>
      <c r="D99" s="122"/>
      <c r="E99" s="122"/>
      <c r="F99" s="122"/>
      <c r="G99" s="123" t="s">
        <v>550</v>
      </c>
      <c r="H99" s="123">
        <v>-1382439.33</v>
      </c>
      <c r="I99" s="123">
        <v>0</v>
      </c>
      <c r="J99" s="123">
        <v>117119.03999999999</v>
      </c>
      <c r="K99" s="123">
        <v>-1499558.37</v>
      </c>
      <c r="L99" s="123"/>
    </row>
    <row r="100" spans="1:12" ht="9.9" customHeight="1" x14ac:dyDescent="0.3">
      <c r="A100" s="78" t="s">
        <v>551</v>
      </c>
      <c r="B100" s="121" t="s">
        <v>372</v>
      </c>
      <c r="C100" s="122"/>
      <c r="D100" s="122"/>
      <c r="E100" s="122"/>
      <c r="F100" s="122"/>
      <c r="G100" s="123" t="s">
        <v>552</v>
      </c>
      <c r="H100" s="123">
        <v>-3832172.58</v>
      </c>
      <c r="I100" s="123">
        <v>0</v>
      </c>
      <c r="J100" s="123">
        <v>0</v>
      </c>
      <c r="K100" s="123">
        <v>-3832172.58</v>
      </c>
      <c r="L100" s="123"/>
    </row>
    <row r="101" spans="1:12" ht="9.9" customHeight="1" x14ac:dyDescent="0.3">
      <c r="A101" s="78" t="s">
        <v>553</v>
      </c>
      <c r="B101" s="121" t="s">
        <v>372</v>
      </c>
      <c r="C101" s="122"/>
      <c r="D101" s="122"/>
      <c r="E101" s="122"/>
      <c r="F101" s="122"/>
      <c r="G101" s="123" t="s">
        <v>554</v>
      </c>
      <c r="H101" s="123">
        <v>-174389.91</v>
      </c>
      <c r="I101" s="123">
        <v>0</v>
      </c>
      <c r="J101" s="123">
        <v>0</v>
      </c>
      <c r="K101" s="123">
        <v>-174389.91</v>
      </c>
      <c r="L101" s="123"/>
    </row>
    <row r="102" spans="1:12" ht="9.9" customHeight="1" x14ac:dyDescent="0.3">
      <c r="A102" s="78" t="s">
        <v>555</v>
      </c>
      <c r="B102" s="121" t="s">
        <v>372</v>
      </c>
      <c r="C102" s="122"/>
      <c r="D102" s="122"/>
      <c r="E102" s="122"/>
      <c r="F102" s="122"/>
      <c r="G102" s="123" t="s">
        <v>556</v>
      </c>
      <c r="H102" s="123">
        <v>-62818.15</v>
      </c>
      <c r="I102" s="123">
        <v>0</v>
      </c>
      <c r="J102" s="123">
        <v>2982.18</v>
      </c>
      <c r="K102" s="123">
        <v>-65800.33</v>
      </c>
      <c r="L102" s="123"/>
    </row>
    <row r="103" spans="1:12" ht="9.9" customHeight="1" x14ac:dyDescent="0.3">
      <c r="A103" s="78" t="s">
        <v>557</v>
      </c>
      <c r="B103" s="121" t="s">
        <v>372</v>
      </c>
      <c r="C103" s="122"/>
      <c r="D103" s="122"/>
      <c r="E103" s="122"/>
      <c r="F103" s="122"/>
      <c r="G103" s="123" t="s">
        <v>558</v>
      </c>
      <c r="H103" s="123">
        <v>-20811.14</v>
      </c>
      <c r="I103" s="123">
        <v>0</v>
      </c>
      <c r="J103" s="123">
        <v>1115.6099999999999</v>
      </c>
      <c r="K103" s="123">
        <v>-21926.75</v>
      </c>
      <c r="L103" s="123"/>
    </row>
    <row r="104" spans="1:12" ht="9.9" customHeight="1" x14ac:dyDescent="0.3">
      <c r="A104" s="80" t="s">
        <v>372</v>
      </c>
      <c r="B104" s="121" t="s">
        <v>372</v>
      </c>
      <c r="C104" s="122"/>
      <c r="D104" s="122"/>
      <c r="E104" s="122"/>
      <c r="F104" s="122"/>
      <c r="G104" s="124" t="s">
        <v>372</v>
      </c>
      <c r="H104" s="125"/>
      <c r="I104" s="125"/>
      <c r="J104" s="125"/>
      <c r="K104" s="125"/>
      <c r="L104" s="125"/>
    </row>
    <row r="105" spans="1:12" ht="9.9" customHeight="1" x14ac:dyDescent="0.3">
      <c r="A105" s="76" t="s">
        <v>559</v>
      </c>
      <c r="B105" s="121" t="s">
        <v>372</v>
      </c>
      <c r="C105" s="122"/>
      <c r="D105" s="122"/>
      <c r="E105" s="118" t="s">
        <v>560</v>
      </c>
      <c r="F105" s="119"/>
      <c r="G105" s="119"/>
      <c r="H105" s="118">
        <v>6143.76</v>
      </c>
      <c r="I105" s="118">
        <v>0</v>
      </c>
      <c r="J105" s="118">
        <v>353.54</v>
      </c>
      <c r="K105" s="118">
        <v>5790.22</v>
      </c>
      <c r="L105" s="118"/>
    </row>
    <row r="106" spans="1:12" ht="9.9" customHeight="1" x14ac:dyDescent="0.3">
      <c r="A106" s="76" t="s">
        <v>561</v>
      </c>
      <c r="B106" s="121" t="s">
        <v>372</v>
      </c>
      <c r="C106" s="122"/>
      <c r="D106" s="122"/>
      <c r="E106" s="122"/>
      <c r="F106" s="118" t="s">
        <v>560</v>
      </c>
      <c r="G106" s="119"/>
      <c r="H106" s="118">
        <v>539838.66</v>
      </c>
      <c r="I106" s="118">
        <v>0</v>
      </c>
      <c r="J106" s="118">
        <v>0</v>
      </c>
      <c r="K106" s="118">
        <v>539838.66</v>
      </c>
      <c r="L106" s="118"/>
    </row>
    <row r="107" spans="1:12" ht="9.9" customHeight="1" x14ac:dyDescent="0.3">
      <c r="A107" s="78" t="s">
        <v>562</v>
      </c>
      <c r="B107" s="121" t="s">
        <v>372</v>
      </c>
      <c r="C107" s="122"/>
      <c r="D107" s="122"/>
      <c r="E107" s="122"/>
      <c r="F107" s="122"/>
      <c r="G107" s="123" t="s">
        <v>563</v>
      </c>
      <c r="H107" s="123">
        <v>416520.66</v>
      </c>
      <c r="I107" s="123">
        <v>0</v>
      </c>
      <c r="J107" s="123">
        <v>0</v>
      </c>
      <c r="K107" s="123">
        <v>416520.66</v>
      </c>
      <c r="L107" s="123"/>
    </row>
    <row r="108" spans="1:12" ht="9.9" customHeight="1" x14ac:dyDescent="0.3">
      <c r="A108" s="78" t="s">
        <v>564</v>
      </c>
      <c r="B108" s="121" t="s">
        <v>372</v>
      </c>
      <c r="C108" s="122"/>
      <c r="D108" s="122"/>
      <c r="E108" s="122"/>
      <c r="F108" s="122"/>
      <c r="G108" s="123" t="s">
        <v>565</v>
      </c>
      <c r="H108" s="123">
        <v>113798</v>
      </c>
      <c r="I108" s="123">
        <v>0</v>
      </c>
      <c r="J108" s="123">
        <v>0</v>
      </c>
      <c r="K108" s="123">
        <v>113798</v>
      </c>
      <c r="L108" s="123"/>
    </row>
    <row r="109" spans="1:12" ht="9.9" customHeight="1" x14ac:dyDescent="0.3">
      <c r="A109" s="78" t="s">
        <v>566</v>
      </c>
      <c r="B109" s="121" t="s">
        <v>372</v>
      </c>
      <c r="C109" s="122"/>
      <c r="D109" s="122"/>
      <c r="E109" s="122"/>
      <c r="F109" s="122"/>
      <c r="G109" s="123" t="s">
        <v>567</v>
      </c>
      <c r="H109" s="123">
        <v>9520</v>
      </c>
      <c r="I109" s="123">
        <v>0</v>
      </c>
      <c r="J109" s="123">
        <v>0</v>
      </c>
      <c r="K109" s="123">
        <v>9520</v>
      </c>
      <c r="L109" s="123"/>
    </row>
    <row r="110" spans="1:12" ht="9.9" customHeight="1" x14ac:dyDescent="0.3">
      <c r="A110" s="80" t="s">
        <v>372</v>
      </c>
      <c r="B110" s="121" t="s">
        <v>372</v>
      </c>
      <c r="C110" s="122"/>
      <c r="D110" s="122"/>
      <c r="E110" s="122"/>
      <c r="F110" s="122"/>
      <c r="G110" s="124" t="s">
        <v>372</v>
      </c>
      <c r="H110" s="125"/>
      <c r="I110" s="125"/>
      <c r="J110" s="125"/>
      <c r="K110" s="125"/>
      <c r="L110" s="125"/>
    </row>
    <row r="111" spans="1:12" ht="9.9" customHeight="1" x14ac:dyDescent="0.3">
      <c r="A111" s="76" t="s">
        <v>568</v>
      </c>
      <c r="B111" s="121" t="s">
        <v>372</v>
      </c>
      <c r="C111" s="122"/>
      <c r="D111" s="122"/>
      <c r="E111" s="122"/>
      <c r="F111" s="118" t="s">
        <v>569</v>
      </c>
      <c r="G111" s="119"/>
      <c r="H111" s="118">
        <v>-533694.9</v>
      </c>
      <c r="I111" s="118">
        <v>0</v>
      </c>
      <c r="J111" s="118">
        <v>353.54</v>
      </c>
      <c r="K111" s="118">
        <v>-534048.43999999994</v>
      </c>
      <c r="L111" s="118"/>
    </row>
    <row r="112" spans="1:12" ht="9.9" customHeight="1" x14ac:dyDescent="0.3">
      <c r="A112" s="78" t="s">
        <v>570</v>
      </c>
      <c r="B112" s="121" t="s">
        <v>372</v>
      </c>
      <c r="C112" s="122"/>
      <c r="D112" s="122"/>
      <c r="E112" s="122"/>
      <c r="F112" s="122"/>
      <c r="G112" s="123" t="s">
        <v>571</v>
      </c>
      <c r="H112" s="123">
        <v>-410376.9</v>
      </c>
      <c r="I112" s="123">
        <v>0</v>
      </c>
      <c r="J112" s="123">
        <v>353.54</v>
      </c>
      <c r="K112" s="123">
        <v>-410730.44</v>
      </c>
      <c r="L112" s="123"/>
    </row>
    <row r="113" spans="1:12" ht="9.9" customHeight="1" x14ac:dyDescent="0.3">
      <c r="A113" s="78" t="s">
        <v>572</v>
      </c>
      <c r="B113" s="121" t="s">
        <v>372</v>
      </c>
      <c r="C113" s="122"/>
      <c r="D113" s="122"/>
      <c r="E113" s="122"/>
      <c r="F113" s="122"/>
      <c r="G113" s="123" t="s">
        <v>573</v>
      </c>
      <c r="H113" s="123">
        <v>-9520</v>
      </c>
      <c r="I113" s="123">
        <v>0</v>
      </c>
      <c r="J113" s="123">
        <v>0</v>
      </c>
      <c r="K113" s="123">
        <v>-9520</v>
      </c>
      <c r="L113" s="123"/>
    </row>
    <row r="114" spans="1:12" ht="9.9" customHeight="1" x14ac:dyDescent="0.3">
      <c r="A114" s="78" t="s">
        <v>574</v>
      </c>
      <c r="B114" s="121" t="s">
        <v>372</v>
      </c>
      <c r="C114" s="122"/>
      <c r="D114" s="122"/>
      <c r="E114" s="122"/>
      <c r="F114" s="122"/>
      <c r="G114" s="123" t="s">
        <v>575</v>
      </c>
      <c r="H114" s="123">
        <v>-113798</v>
      </c>
      <c r="I114" s="123">
        <v>0</v>
      </c>
      <c r="J114" s="123">
        <v>0</v>
      </c>
      <c r="K114" s="123">
        <v>-113798</v>
      </c>
      <c r="L114" s="123"/>
    </row>
    <row r="115" spans="1:12" ht="9.9" customHeight="1" x14ac:dyDescent="0.3">
      <c r="A115" s="80" t="s">
        <v>372</v>
      </c>
      <c r="B115" s="121" t="s">
        <v>372</v>
      </c>
      <c r="C115" s="122"/>
      <c r="D115" s="122"/>
      <c r="E115" s="122"/>
      <c r="F115" s="122"/>
      <c r="G115" s="124" t="s">
        <v>372</v>
      </c>
      <c r="H115" s="125"/>
      <c r="I115" s="125"/>
      <c r="J115" s="125"/>
      <c r="K115" s="125"/>
      <c r="L115" s="125"/>
    </row>
    <row r="116" spans="1:12" ht="9.9" customHeight="1" x14ac:dyDescent="0.3">
      <c r="A116" s="76" t="s">
        <v>576</v>
      </c>
      <c r="B116" s="121" t="s">
        <v>372</v>
      </c>
      <c r="C116" s="122"/>
      <c r="D116" s="122"/>
      <c r="E116" s="118" t="s">
        <v>577</v>
      </c>
      <c r="F116" s="119"/>
      <c r="G116" s="119"/>
      <c r="H116" s="118">
        <v>93860</v>
      </c>
      <c r="I116" s="118">
        <v>0</v>
      </c>
      <c r="J116" s="118">
        <v>0</v>
      </c>
      <c r="K116" s="118">
        <v>93860</v>
      </c>
      <c r="L116" s="118"/>
    </row>
    <row r="117" spans="1:12" ht="9.9" customHeight="1" x14ac:dyDescent="0.3">
      <c r="A117" s="76" t="s">
        <v>578</v>
      </c>
      <c r="B117" s="121" t="s">
        <v>372</v>
      </c>
      <c r="C117" s="122"/>
      <c r="D117" s="122"/>
      <c r="E117" s="122"/>
      <c r="F117" s="118" t="s">
        <v>577</v>
      </c>
      <c r="G117" s="119"/>
      <c r="H117" s="118">
        <v>93860</v>
      </c>
      <c r="I117" s="118">
        <v>0</v>
      </c>
      <c r="J117" s="118">
        <v>0</v>
      </c>
      <c r="K117" s="118">
        <v>93860</v>
      </c>
      <c r="L117" s="118"/>
    </row>
    <row r="118" spans="1:12" ht="9.9" customHeight="1" x14ac:dyDescent="0.3">
      <c r="A118" s="78" t="s">
        <v>579</v>
      </c>
      <c r="B118" s="121" t="s">
        <v>372</v>
      </c>
      <c r="C118" s="122"/>
      <c r="D118" s="122"/>
      <c r="E118" s="122"/>
      <c r="F118" s="122"/>
      <c r="G118" s="123" t="s">
        <v>580</v>
      </c>
      <c r="H118" s="123">
        <v>93860</v>
      </c>
      <c r="I118" s="123">
        <v>0</v>
      </c>
      <c r="J118" s="123">
        <v>0</v>
      </c>
      <c r="K118" s="123">
        <v>93860</v>
      </c>
      <c r="L118" s="123"/>
    </row>
    <row r="119" spans="1:12" ht="9.9" customHeight="1" x14ac:dyDescent="0.3">
      <c r="A119" s="80" t="s">
        <v>372</v>
      </c>
      <c r="B119" s="121" t="s">
        <v>372</v>
      </c>
      <c r="C119" s="122"/>
      <c r="D119" s="122"/>
      <c r="E119" s="122"/>
      <c r="F119" s="122"/>
      <c r="G119" s="124" t="s">
        <v>372</v>
      </c>
      <c r="H119" s="125"/>
      <c r="I119" s="125"/>
      <c r="J119" s="125"/>
      <c r="K119" s="125"/>
      <c r="L119" s="125"/>
    </row>
    <row r="120" spans="1:12" ht="9.9" customHeight="1" x14ac:dyDescent="0.3">
      <c r="A120" s="76" t="s">
        <v>581</v>
      </c>
      <c r="B120" s="121" t="s">
        <v>372</v>
      </c>
      <c r="C120" s="122"/>
      <c r="D120" s="118" t="s">
        <v>582</v>
      </c>
      <c r="E120" s="119"/>
      <c r="F120" s="119"/>
      <c r="G120" s="119"/>
      <c r="H120" s="118">
        <v>9654554.6899999995</v>
      </c>
      <c r="I120" s="118">
        <v>0</v>
      </c>
      <c r="J120" s="118">
        <v>0</v>
      </c>
      <c r="K120" s="118">
        <v>9654554.6899999995</v>
      </c>
      <c r="L120" s="118"/>
    </row>
    <row r="121" spans="1:12" ht="9.9" customHeight="1" x14ac:dyDescent="0.3">
      <c r="A121" s="76" t="s">
        <v>583</v>
      </c>
      <c r="B121" s="121" t="s">
        <v>372</v>
      </c>
      <c r="C121" s="122"/>
      <c r="D121" s="122"/>
      <c r="E121" s="118" t="s">
        <v>582</v>
      </c>
      <c r="F121" s="119"/>
      <c r="G121" s="119"/>
      <c r="H121" s="118">
        <v>9654554.6899999995</v>
      </c>
      <c r="I121" s="118">
        <v>0</v>
      </c>
      <c r="J121" s="118">
        <v>0</v>
      </c>
      <c r="K121" s="118">
        <v>9654554.6899999995</v>
      </c>
      <c r="L121" s="118"/>
    </row>
    <row r="122" spans="1:12" ht="9.9" customHeight="1" x14ac:dyDescent="0.3">
      <c r="A122" s="76" t="s">
        <v>584</v>
      </c>
      <c r="B122" s="121" t="s">
        <v>372</v>
      </c>
      <c r="C122" s="122"/>
      <c r="D122" s="122"/>
      <c r="E122" s="122"/>
      <c r="F122" s="118" t="s">
        <v>585</v>
      </c>
      <c r="G122" s="119"/>
      <c r="H122" s="118">
        <v>9654554.6899999995</v>
      </c>
      <c r="I122" s="118">
        <v>0</v>
      </c>
      <c r="J122" s="118">
        <v>0</v>
      </c>
      <c r="K122" s="118">
        <v>9654554.6899999995</v>
      </c>
      <c r="L122" s="118"/>
    </row>
    <row r="123" spans="1:12" ht="9.9" customHeight="1" x14ac:dyDescent="0.3">
      <c r="A123" s="78" t="s">
        <v>586</v>
      </c>
      <c r="B123" s="121" t="s">
        <v>372</v>
      </c>
      <c r="C123" s="122"/>
      <c r="D123" s="122"/>
      <c r="E123" s="122"/>
      <c r="F123" s="122"/>
      <c r="G123" s="123" t="s">
        <v>463</v>
      </c>
      <c r="H123" s="123">
        <v>29585</v>
      </c>
      <c r="I123" s="123">
        <v>0</v>
      </c>
      <c r="J123" s="123">
        <v>0</v>
      </c>
      <c r="K123" s="123">
        <v>29585</v>
      </c>
      <c r="L123" s="123"/>
    </row>
    <row r="124" spans="1:12" ht="9.9" customHeight="1" x14ac:dyDescent="0.3">
      <c r="A124" s="78" t="s">
        <v>587</v>
      </c>
      <c r="B124" s="121" t="s">
        <v>372</v>
      </c>
      <c r="C124" s="122"/>
      <c r="D124" s="122"/>
      <c r="E124" s="122"/>
      <c r="F124" s="122"/>
      <c r="G124" s="123" t="s">
        <v>588</v>
      </c>
      <c r="H124" s="123">
        <v>1267564.69</v>
      </c>
      <c r="I124" s="123">
        <v>0</v>
      </c>
      <c r="J124" s="123">
        <v>0</v>
      </c>
      <c r="K124" s="123">
        <v>1267564.69</v>
      </c>
      <c r="L124" s="123"/>
    </row>
    <row r="125" spans="1:12" ht="9.9" customHeight="1" x14ac:dyDescent="0.3">
      <c r="A125" s="78" t="s">
        <v>589</v>
      </c>
      <c r="B125" s="121" t="s">
        <v>372</v>
      </c>
      <c r="C125" s="122"/>
      <c r="D125" s="122"/>
      <c r="E125" s="122"/>
      <c r="F125" s="122"/>
      <c r="G125" s="123" t="s">
        <v>590</v>
      </c>
      <c r="H125" s="123">
        <v>35000</v>
      </c>
      <c r="I125" s="123">
        <v>0</v>
      </c>
      <c r="J125" s="123">
        <v>0</v>
      </c>
      <c r="K125" s="123">
        <v>35000</v>
      </c>
      <c r="L125" s="123"/>
    </row>
    <row r="126" spans="1:12" ht="9.9" customHeight="1" x14ac:dyDescent="0.3">
      <c r="A126" s="78" t="s">
        <v>591</v>
      </c>
      <c r="B126" s="121" t="s">
        <v>372</v>
      </c>
      <c r="C126" s="122"/>
      <c r="D126" s="122"/>
      <c r="E126" s="122"/>
      <c r="F126" s="122"/>
      <c r="G126" s="123" t="s">
        <v>592</v>
      </c>
      <c r="H126" s="123">
        <v>150000</v>
      </c>
      <c r="I126" s="123">
        <v>0</v>
      </c>
      <c r="J126" s="123">
        <v>0</v>
      </c>
      <c r="K126" s="123">
        <v>150000</v>
      </c>
      <c r="L126" s="123"/>
    </row>
    <row r="127" spans="1:12" ht="9.9" customHeight="1" x14ac:dyDescent="0.3">
      <c r="A127" s="78" t="s">
        <v>593</v>
      </c>
      <c r="B127" s="121" t="s">
        <v>372</v>
      </c>
      <c r="C127" s="122"/>
      <c r="D127" s="122"/>
      <c r="E127" s="122"/>
      <c r="F127" s="122"/>
      <c r="G127" s="123" t="s">
        <v>594</v>
      </c>
      <c r="H127" s="123">
        <v>8172405</v>
      </c>
      <c r="I127" s="123">
        <v>0</v>
      </c>
      <c r="J127" s="123">
        <v>0</v>
      </c>
      <c r="K127" s="123">
        <v>8172405</v>
      </c>
      <c r="L127" s="123"/>
    </row>
    <row r="128" spans="1:12" ht="9.9" customHeight="1" x14ac:dyDescent="0.3">
      <c r="A128" s="80" t="s">
        <v>372</v>
      </c>
      <c r="B128" s="121" t="s">
        <v>372</v>
      </c>
      <c r="C128" s="122"/>
      <c r="D128" s="122"/>
      <c r="E128" s="122"/>
      <c r="F128" s="122"/>
      <c r="G128" s="124" t="s">
        <v>372</v>
      </c>
      <c r="H128" s="125"/>
      <c r="I128" s="125"/>
      <c r="J128" s="125"/>
      <c r="K128" s="125"/>
      <c r="L128" s="125"/>
    </row>
    <row r="129" spans="1:12" ht="9.9" customHeight="1" x14ac:dyDescent="0.3">
      <c r="A129" s="76" t="s">
        <v>595</v>
      </c>
      <c r="B129" s="118" t="s">
        <v>596</v>
      </c>
      <c r="C129" s="119"/>
      <c r="D129" s="119"/>
      <c r="E129" s="119"/>
      <c r="F129" s="119"/>
      <c r="G129" s="119"/>
      <c r="H129" s="118">
        <v>25812034.07</v>
      </c>
      <c r="I129" s="118">
        <v>2403238.83</v>
      </c>
      <c r="J129" s="118">
        <v>2201250.7799999998</v>
      </c>
      <c r="K129" s="118">
        <v>25610046.02</v>
      </c>
      <c r="L129" s="118"/>
    </row>
    <row r="130" spans="1:12" ht="9.9" customHeight="1" x14ac:dyDescent="0.3">
      <c r="A130" s="76" t="s">
        <v>597</v>
      </c>
      <c r="B130" s="120" t="s">
        <v>372</v>
      </c>
      <c r="C130" s="118" t="s">
        <v>598</v>
      </c>
      <c r="D130" s="119"/>
      <c r="E130" s="119"/>
      <c r="F130" s="119"/>
      <c r="G130" s="119"/>
      <c r="H130" s="118">
        <v>12651379.369999999</v>
      </c>
      <c r="I130" s="118">
        <v>2280088.9500000002</v>
      </c>
      <c r="J130" s="118">
        <v>2195764.48</v>
      </c>
      <c r="K130" s="118">
        <v>12567054.9</v>
      </c>
      <c r="L130" s="118"/>
    </row>
    <row r="131" spans="1:12" ht="9.9" customHeight="1" x14ac:dyDescent="0.3">
      <c r="A131" s="76" t="s">
        <v>599</v>
      </c>
      <c r="B131" s="121" t="s">
        <v>372</v>
      </c>
      <c r="C131" s="122"/>
      <c r="D131" s="118" t="s">
        <v>600</v>
      </c>
      <c r="E131" s="119"/>
      <c r="F131" s="119"/>
      <c r="G131" s="119"/>
      <c r="H131" s="118">
        <v>1010568.31</v>
      </c>
      <c r="I131" s="118">
        <v>1391660.86</v>
      </c>
      <c r="J131" s="118">
        <v>1468700.95</v>
      </c>
      <c r="K131" s="118">
        <v>1087608.3999999999</v>
      </c>
      <c r="L131" s="118"/>
    </row>
    <row r="132" spans="1:12" ht="9.9" customHeight="1" x14ac:dyDescent="0.3">
      <c r="A132" s="76" t="s">
        <v>601</v>
      </c>
      <c r="B132" s="121" t="s">
        <v>372</v>
      </c>
      <c r="C132" s="122"/>
      <c r="D132" s="122"/>
      <c r="E132" s="118" t="s">
        <v>602</v>
      </c>
      <c r="F132" s="119"/>
      <c r="G132" s="119"/>
      <c r="H132" s="118">
        <v>613042.93999999994</v>
      </c>
      <c r="I132" s="118">
        <v>974286.95</v>
      </c>
      <c r="J132" s="118">
        <v>1005602.35</v>
      </c>
      <c r="K132" s="118">
        <v>644358.34</v>
      </c>
      <c r="L132" s="118"/>
    </row>
    <row r="133" spans="1:12" ht="9.9" customHeight="1" x14ac:dyDescent="0.3">
      <c r="A133" s="76" t="s">
        <v>603</v>
      </c>
      <c r="B133" s="121" t="s">
        <v>372</v>
      </c>
      <c r="C133" s="122"/>
      <c r="D133" s="122"/>
      <c r="E133" s="122"/>
      <c r="F133" s="118" t="s">
        <v>602</v>
      </c>
      <c r="G133" s="119"/>
      <c r="H133" s="118">
        <v>613042.93999999994</v>
      </c>
      <c r="I133" s="118">
        <v>974286.95</v>
      </c>
      <c r="J133" s="118">
        <v>1005602.35</v>
      </c>
      <c r="K133" s="118">
        <v>644358.34</v>
      </c>
      <c r="L133" s="118"/>
    </row>
    <row r="134" spans="1:12" ht="9.9" customHeight="1" x14ac:dyDescent="0.3">
      <c r="A134" s="78" t="s">
        <v>604</v>
      </c>
      <c r="B134" s="121" t="s">
        <v>372</v>
      </c>
      <c r="C134" s="122"/>
      <c r="D134" s="122"/>
      <c r="E134" s="122"/>
      <c r="F134" s="122"/>
      <c r="G134" s="123" t="s">
        <v>605</v>
      </c>
      <c r="H134" s="123">
        <v>0</v>
      </c>
      <c r="I134" s="123">
        <v>302959.61</v>
      </c>
      <c r="J134" s="123">
        <v>302959.61</v>
      </c>
      <c r="K134" s="123">
        <v>0</v>
      </c>
      <c r="L134" s="123"/>
    </row>
    <row r="135" spans="1:12" ht="9.9" customHeight="1" x14ac:dyDescent="0.3">
      <c r="A135" s="78" t="s">
        <v>606</v>
      </c>
      <c r="B135" s="121" t="s">
        <v>372</v>
      </c>
      <c r="C135" s="122"/>
      <c r="D135" s="122"/>
      <c r="E135" s="122"/>
      <c r="F135" s="122"/>
      <c r="G135" s="123" t="s">
        <v>607</v>
      </c>
      <c r="H135" s="123">
        <v>462431.16</v>
      </c>
      <c r="I135" s="123">
        <v>462431.16</v>
      </c>
      <c r="J135" s="123">
        <v>467525.3</v>
      </c>
      <c r="K135" s="123">
        <v>467525.3</v>
      </c>
      <c r="L135" s="123"/>
    </row>
    <row r="136" spans="1:12" ht="9.9" customHeight="1" x14ac:dyDescent="0.3">
      <c r="A136" s="78" t="s">
        <v>608</v>
      </c>
      <c r="B136" s="121" t="s">
        <v>372</v>
      </c>
      <c r="C136" s="122"/>
      <c r="D136" s="122"/>
      <c r="E136" s="122"/>
      <c r="F136" s="122"/>
      <c r="G136" s="123" t="s">
        <v>609</v>
      </c>
      <c r="H136" s="123">
        <v>115380.1</v>
      </c>
      <c r="I136" s="123">
        <v>115380.1</v>
      </c>
      <c r="J136" s="123">
        <v>142166.99</v>
      </c>
      <c r="K136" s="123">
        <v>142166.99</v>
      </c>
      <c r="L136" s="123"/>
    </row>
    <row r="137" spans="1:12" ht="9.9" customHeight="1" x14ac:dyDescent="0.3">
      <c r="A137" s="78" t="s">
        <v>612</v>
      </c>
      <c r="B137" s="121" t="s">
        <v>372</v>
      </c>
      <c r="C137" s="122"/>
      <c r="D137" s="122"/>
      <c r="E137" s="122"/>
      <c r="F137" s="122"/>
      <c r="G137" s="123" t="s">
        <v>613</v>
      </c>
      <c r="H137" s="123">
        <v>35231.68</v>
      </c>
      <c r="I137" s="123">
        <v>93516.08</v>
      </c>
      <c r="J137" s="123">
        <v>92950.45</v>
      </c>
      <c r="K137" s="123">
        <v>34666.050000000003</v>
      </c>
      <c r="L137" s="123"/>
    </row>
    <row r="138" spans="1:12" ht="9.9" customHeight="1" x14ac:dyDescent="0.3">
      <c r="A138" s="80" t="s">
        <v>372</v>
      </c>
      <c r="B138" s="121" t="s">
        <v>372</v>
      </c>
      <c r="C138" s="122"/>
      <c r="D138" s="122"/>
      <c r="E138" s="122"/>
      <c r="F138" s="122"/>
      <c r="G138" s="124" t="s">
        <v>372</v>
      </c>
      <c r="H138" s="125"/>
      <c r="I138" s="125"/>
      <c r="J138" s="125"/>
      <c r="K138" s="125"/>
      <c r="L138" s="125"/>
    </row>
    <row r="139" spans="1:12" ht="9.9" customHeight="1" x14ac:dyDescent="0.3">
      <c r="A139" s="76" t="s">
        <v>614</v>
      </c>
      <c r="B139" s="121" t="s">
        <v>372</v>
      </c>
      <c r="C139" s="122"/>
      <c r="D139" s="122"/>
      <c r="E139" s="118" t="s">
        <v>615</v>
      </c>
      <c r="F139" s="119"/>
      <c r="G139" s="119"/>
      <c r="H139" s="118">
        <v>125217.98</v>
      </c>
      <c r="I139" s="118">
        <v>125320.52</v>
      </c>
      <c r="J139" s="118">
        <v>110713.04</v>
      </c>
      <c r="K139" s="118">
        <v>110610.5</v>
      </c>
      <c r="L139" s="118"/>
    </row>
    <row r="140" spans="1:12" ht="9.9" customHeight="1" x14ac:dyDescent="0.3">
      <c r="A140" s="76" t="s">
        <v>616</v>
      </c>
      <c r="B140" s="121" t="s">
        <v>372</v>
      </c>
      <c r="C140" s="122"/>
      <c r="D140" s="122"/>
      <c r="E140" s="122"/>
      <c r="F140" s="118" t="s">
        <v>615</v>
      </c>
      <c r="G140" s="119"/>
      <c r="H140" s="118">
        <v>125217.98</v>
      </c>
      <c r="I140" s="118">
        <v>125320.52</v>
      </c>
      <c r="J140" s="118">
        <v>110713.04</v>
      </c>
      <c r="K140" s="118">
        <v>110610.5</v>
      </c>
      <c r="L140" s="118"/>
    </row>
    <row r="141" spans="1:12" ht="9.9" customHeight="1" x14ac:dyDescent="0.3">
      <c r="A141" s="78" t="s">
        <v>617</v>
      </c>
      <c r="B141" s="121" t="s">
        <v>372</v>
      </c>
      <c r="C141" s="122"/>
      <c r="D141" s="122"/>
      <c r="E141" s="122"/>
      <c r="F141" s="122"/>
      <c r="G141" s="123" t="s">
        <v>618</v>
      </c>
      <c r="H141" s="123">
        <v>100262.57</v>
      </c>
      <c r="I141" s="123">
        <v>100365.11</v>
      </c>
      <c r="J141" s="123">
        <v>88638.14</v>
      </c>
      <c r="K141" s="123">
        <v>88535.6</v>
      </c>
      <c r="L141" s="123"/>
    </row>
    <row r="142" spans="1:12" ht="9.9" customHeight="1" x14ac:dyDescent="0.3">
      <c r="A142" s="78" t="s">
        <v>619</v>
      </c>
      <c r="B142" s="121" t="s">
        <v>372</v>
      </c>
      <c r="C142" s="122"/>
      <c r="D142" s="122"/>
      <c r="E142" s="122"/>
      <c r="F142" s="122"/>
      <c r="G142" s="123" t="s">
        <v>620</v>
      </c>
      <c r="H142" s="123">
        <v>22188.28</v>
      </c>
      <c r="I142" s="123">
        <v>22188.28</v>
      </c>
      <c r="J142" s="123">
        <v>19643.25</v>
      </c>
      <c r="K142" s="123">
        <v>19643.25</v>
      </c>
      <c r="L142" s="123"/>
    </row>
    <row r="143" spans="1:12" ht="9.9" customHeight="1" x14ac:dyDescent="0.3">
      <c r="A143" s="78" t="s">
        <v>621</v>
      </c>
      <c r="B143" s="121" t="s">
        <v>372</v>
      </c>
      <c r="C143" s="122"/>
      <c r="D143" s="122"/>
      <c r="E143" s="122"/>
      <c r="F143" s="122"/>
      <c r="G143" s="123" t="s">
        <v>622</v>
      </c>
      <c r="H143" s="123">
        <v>2767.13</v>
      </c>
      <c r="I143" s="123">
        <v>2767.13</v>
      </c>
      <c r="J143" s="123">
        <v>2431.65</v>
      </c>
      <c r="K143" s="123">
        <v>2431.65</v>
      </c>
      <c r="L143" s="123"/>
    </row>
    <row r="144" spans="1:12" ht="9.9" customHeight="1" x14ac:dyDescent="0.3">
      <c r="A144" s="80" t="s">
        <v>372</v>
      </c>
      <c r="B144" s="121" t="s">
        <v>372</v>
      </c>
      <c r="C144" s="122"/>
      <c r="D144" s="122"/>
      <c r="E144" s="122"/>
      <c r="F144" s="122"/>
      <c r="G144" s="124" t="s">
        <v>372</v>
      </c>
      <c r="H144" s="125"/>
      <c r="I144" s="125"/>
      <c r="J144" s="125"/>
      <c r="K144" s="125"/>
      <c r="L144" s="125"/>
    </row>
    <row r="145" spans="1:12" ht="9.9" customHeight="1" x14ac:dyDescent="0.3">
      <c r="A145" s="76" t="s">
        <v>625</v>
      </c>
      <c r="B145" s="121" t="s">
        <v>372</v>
      </c>
      <c r="C145" s="122"/>
      <c r="D145" s="122"/>
      <c r="E145" s="118" t="s">
        <v>626</v>
      </c>
      <c r="F145" s="119"/>
      <c r="G145" s="119"/>
      <c r="H145" s="118">
        <v>195005.66</v>
      </c>
      <c r="I145" s="118">
        <v>32012.83</v>
      </c>
      <c r="J145" s="118">
        <v>46753.74</v>
      </c>
      <c r="K145" s="118">
        <v>209746.57</v>
      </c>
      <c r="L145" s="118"/>
    </row>
    <row r="146" spans="1:12" ht="9.9" customHeight="1" x14ac:dyDescent="0.3">
      <c r="A146" s="76" t="s">
        <v>627</v>
      </c>
      <c r="B146" s="121" t="s">
        <v>372</v>
      </c>
      <c r="C146" s="122"/>
      <c r="D146" s="122"/>
      <c r="E146" s="122"/>
      <c r="F146" s="118" t="s">
        <v>626</v>
      </c>
      <c r="G146" s="119"/>
      <c r="H146" s="118">
        <v>34414.230000000003</v>
      </c>
      <c r="I146" s="118">
        <v>32012.83</v>
      </c>
      <c r="J146" s="118">
        <v>46753.74</v>
      </c>
      <c r="K146" s="118">
        <v>49155.14</v>
      </c>
      <c r="L146" s="118"/>
    </row>
    <row r="147" spans="1:12" ht="9.9" customHeight="1" x14ac:dyDescent="0.3">
      <c r="A147" s="78" t="s">
        <v>628</v>
      </c>
      <c r="B147" s="121" t="s">
        <v>372</v>
      </c>
      <c r="C147" s="122"/>
      <c r="D147" s="122"/>
      <c r="E147" s="122"/>
      <c r="F147" s="122"/>
      <c r="G147" s="123" t="s">
        <v>629</v>
      </c>
      <c r="H147" s="123">
        <v>15271.01</v>
      </c>
      <c r="I147" s="123">
        <v>15271.01</v>
      </c>
      <c r="J147" s="123">
        <v>14812.49</v>
      </c>
      <c r="K147" s="123">
        <v>14812.49</v>
      </c>
      <c r="L147" s="123"/>
    </row>
    <row r="148" spans="1:12" ht="9.9" customHeight="1" x14ac:dyDescent="0.3">
      <c r="A148" s="78" t="s">
        <v>632</v>
      </c>
      <c r="B148" s="121" t="s">
        <v>372</v>
      </c>
      <c r="C148" s="122"/>
      <c r="D148" s="122"/>
      <c r="E148" s="122"/>
      <c r="F148" s="122"/>
      <c r="G148" s="123" t="s">
        <v>633</v>
      </c>
      <c r="H148" s="123">
        <v>915.93</v>
      </c>
      <c r="I148" s="123">
        <v>915.93</v>
      </c>
      <c r="J148" s="123">
        <v>986.52</v>
      </c>
      <c r="K148" s="123">
        <v>986.52</v>
      </c>
      <c r="L148" s="123"/>
    </row>
    <row r="149" spans="1:12" ht="9.9" customHeight="1" x14ac:dyDescent="0.3">
      <c r="A149" s="78" t="s">
        <v>634</v>
      </c>
      <c r="B149" s="121" t="s">
        <v>372</v>
      </c>
      <c r="C149" s="122"/>
      <c r="D149" s="122"/>
      <c r="E149" s="122"/>
      <c r="F149" s="122"/>
      <c r="G149" s="123" t="s">
        <v>635</v>
      </c>
      <c r="H149" s="123">
        <v>7421.62</v>
      </c>
      <c r="I149" s="123">
        <v>5020.22</v>
      </c>
      <c r="J149" s="123">
        <v>5048.38</v>
      </c>
      <c r="K149" s="123">
        <v>7449.78</v>
      </c>
      <c r="L149" s="123"/>
    </row>
    <row r="150" spans="1:12" ht="9.9" customHeight="1" x14ac:dyDescent="0.3">
      <c r="A150" s="78" t="s">
        <v>636</v>
      </c>
      <c r="B150" s="121" t="s">
        <v>372</v>
      </c>
      <c r="C150" s="122"/>
      <c r="D150" s="122"/>
      <c r="E150" s="122"/>
      <c r="F150" s="122"/>
      <c r="G150" s="123" t="s">
        <v>637</v>
      </c>
      <c r="H150" s="123">
        <v>8152.97</v>
      </c>
      <c r="I150" s="123">
        <v>8152.97</v>
      </c>
      <c r="J150" s="123">
        <v>22699.91</v>
      </c>
      <c r="K150" s="123">
        <v>22699.91</v>
      </c>
      <c r="L150" s="123"/>
    </row>
    <row r="151" spans="1:12" ht="9.9" customHeight="1" x14ac:dyDescent="0.3">
      <c r="A151" s="78" t="s">
        <v>638</v>
      </c>
      <c r="B151" s="121" t="s">
        <v>372</v>
      </c>
      <c r="C151" s="122"/>
      <c r="D151" s="122"/>
      <c r="E151" s="122"/>
      <c r="F151" s="122"/>
      <c r="G151" s="123" t="s">
        <v>639</v>
      </c>
      <c r="H151" s="123">
        <v>1654.27</v>
      </c>
      <c r="I151" s="123">
        <v>1654.27</v>
      </c>
      <c r="J151" s="123">
        <v>1941.88</v>
      </c>
      <c r="K151" s="123">
        <v>1941.88</v>
      </c>
      <c r="L151" s="123"/>
    </row>
    <row r="152" spans="1:12" ht="9.9" customHeight="1" x14ac:dyDescent="0.3">
      <c r="A152" s="78" t="s">
        <v>642</v>
      </c>
      <c r="B152" s="121" t="s">
        <v>372</v>
      </c>
      <c r="C152" s="122"/>
      <c r="D152" s="122"/>
      <c r="E152" s="122"/>
      <c r="F152" s="122"/>
      <c r="G152" s="123" t="s">
        <v>643</v>
      </c>
      <c r="H152" s="123">
        <v>998.43</v>
      </c>
      <c r="I152" s="123">
        <v>998.43</v>
      </c>
      <c r="J152" s="123">
        <v>1264.56</v>
      </c>
      <c r="K152" s="123">
        <v>1264.56</v>
      </c>
      <c r="L152" s="123"/>
    </row>
    <row r="153" spans="1:12" ht="9.9" customHeight="1" x14ac:dyDescent="0.3">
      <c r="A153" s="80" t="s">
        <v>372</v>
      </c>
      <c r="B153" s="121" t="s">
        <v>372</v>
      </c>
      <c r="C153" s="122"/>
      <c r="D153" s="122"/>
      <c r="E153" s="122"/>
      <c r="F153" s="122"/>
      <c r="G153" s="124" t="s">
        <v>372</v>
      </c>
      <c r="H153" s="125"/>
      <c r="I153" s="125"/>
      <c r="J153" s="125"/>
      <c r="K153" s="125"/>
      <c r="L153" s="125"/>
    </row>
    <row r="154" spans="1:12" ht="9.9" customHeight="1" x14ac:dyDescent="0.3">
      <c r="A154" s="76" t="s">
        <v>644</v>
      </c>
      <c r="B154" s="121" t="s">
        <v>372</v>
      </c>
      <c r="C154" s="122"/>
      <c r="D154" s="122"/>
      <c r="E154" s="122"/>
      <c r="F154" s="118" t="s">
        <v>645</v>
      </c>
      <c r="G154" s="119"/>
      <c r="H154" s="118">
        <v>160591.43</v>
      </c>
      <c r="I154" s="118">
        <v>0</v>
      </c>
      <c r="J154" s="118">
        <v>0</v>
      </c>
      <c r="K154" s="118">
        <v>160591.43</v>
      </c>
      <c r="L154" s="118"/>
    </row>
    <row r="155" spans="1:12" ht="9.9" customHeight="1" x14ac:dyDescent="0.3">
      <c r="A155" s="78" t="s">
        <v>646</v>
      </c>
      <c r="B155" s="121" t="s">
        <v>372</v>
      </c>
      <c r="C155" s="122"/>
      <c r="D155" s="122"/>
      <c r="E155" s="122"/>
      <c r="F155" s="122"/>
      <c r="G155" s="123" t="s">
        <v>647</v>
      </c>
      <c r="H155" s="123">
        <v>145306.23999999999</v>
      </c>
      <c r="I155" s="123">
        <v>0</v>
      </c>
      <c r="J155" s="123">
        <v>0</v>
      </c>
      <c r="K155" s="123">
        <v>145306.23999999999</v>
      </c>
      <c r="L155" s="123"/>
    </row>
    <row r="156" spans="1:12" ht="9.9" customHeight="1" x14ac:dyDescent="0.3">
      <c r="A156" s="78" t="s">
        <v>648</v>
      </c>
      <c r="B156" s="121" t="s">
        <v>372</v>
      </c>
      <c r="C156" s="122"/>
      <c r="D156" s="122"/>
      <c r="E156" s="122"/>
      <c r="F156" s="122"/>
      <c r="G156" s="123" t="s">
        <v>649</v>
      </c>
      <c r="H156" s="123">
        <v>15285.19</v>
      </c>
      <c r="I156" s="123">
        <v>0</v>
      </c>
      <c r="J156" s="123">
        <v>0</v>
      </c>
      <c r="K156" s="123">
        <v>15285.19</v>
      </c>
      <c r="L156" s="123"/>
    </row>
    <row r="157" spans="1:12" ht="9.9" customHeight="1" x14ac:dyDescent="0.3">
      <c r="A157" s="80" t="s">
        <v>372</v>
      </c>
      <c r="B157" s="121" t="s">
        <v>372</v>
      </c>
      <c r="C157" s="122"/>
      <c r="D157" s="122"/>
      <c r="E157" s="122"/>
      <c r="F157" s="122"/>
      <c r="G157" s="124" t="s">
        <v>372</v>
      </c>
      <c r="H157" s="125"/>
      <c r="I157" s="125"/>
      <c r="J157" s="125"/>
      <c r="K157" s="125"/>
      <c r="L157" s="125"/>
    </row>
    <row r="158" spans="1:12" ht="9.9" customHeight="1" x14ac:dyDescent="0.3">
      <c r="A158" s="76" t="s">
        <v>650</v>
      </c>
      <c r="B158" s="121" t="s">
        <v>372</v>
      </c>
      <c r="C158" s="122"/>
      <c r="D158" s="122"/>
      <c r="E158" s="118" t="s">
        <v>651</v>
      </c>
      <c r="F158" s="119"/>
      <c r="G158" s="119"/>
      <c r="H158" s="118">
        <v>77301.73</v>
      </c>
      <c r="I158" s="118">
        <v>260040.56</v>
      </c>
      <c r="J158" s="118">
        <v>305631.82</v>
      </c>
      <c r="K158" s="118">
        <v>122892.99</v>
      </c>
      <c r="L158" s="118"/>
    </row>
    <row r="159" spans="1:12" ht="9.9" customHeight="1" x14ac:dyDescent="0.3">
      <c r="A159" s="76" t="s">
        <v>652</v>
      </c>
      <c r="B159" s="121" t="s">
        <v>372</v>
      </c>
      <c r="C159" s="122"/>
      <c r="D159" s="122"/>
      <c r="E159" s="122"/>
      <c r="F159" s="118" t="s">
        <v>651</v>
      </c>
      <c r="G159" s="119"/>
      <c r="H159" s="118">
        <v>77301.73</v>
      </c>
      <c r="I159" s="118">
        <v>260040.56</v>
      </c>
      <c r="J159" s="118">
        <v>305631.82</v>
      </c>
      <c r="K159" s="118">
        <v>122892.99</v>
      </c>
      <c r="L159" s="118"/>
    </row>
    <row r="160" spans="1:12" ht="9.9" customHeight="1" x14ac:dyDescent="0.3">
      <c r="A160" s="78" t="s">
        <v>653</v>
      </c>
      <c r="B160" s="121" t="s">
        <v>372</v>
      </c>
      <c r="C160" s="122"/>
      <c r="D160" s="122"/>
      <c r="E160" s="122"/>
      <c r="F160" s="122"/>
      <c r="G160" s="123" t="s">
        <v>654</v>
      </c>
      <c r="H160" s="123">
        <v>77301.73</v>
      </c>
      <c r="I160" s="123">
        <v>260040.56</v>
      </c>
      <c r="J160" s="123">
        <v>305631.82</v>
      </c>
      <c r="K160" s="123">
        <v>122892.99</v>
      </c>
      <c r="L160" s="123"/>
    </row>
    <row r="161" spans="1:12" ht="9.9" customHeight="1" x14ac:dyDescent="0.3">
      <c r="A161" s="80" t="s">
        <v>372</v>
      </c>
      <c r="B161" s="121" t="s">
        <v>372</v>
      </c>
      <c r="C161" s="122"/>
      <c r="D161" s="122"/>
      <c r="E161" s="122"/>
      <c r="F161" s="122"/>
      <c r="G161" s="124" t="s">
        <v>372</v>
      </c>
      <c r="H161" s="125"/>
      <c r="I161" s="125"/>
      <c r="J161" s="125"/>
      <c r="K161" s="125"/>
      <c r="L161" s="125"/>
    </row>
    <row r="162" spans="1:12" ht="9.9" customHeight="1" x14ac:dyDescent="0.3">
      <c r="A162" s="76" t="s">
        <v>661</v>
      </c>
      <c r="B162" s="121" t="s">
        <v>372</v>
      </c>
      <c r="C162" s="122"/>
      <c r="D162" s="118" t="s">
        <v>662</v>
      </c>
      <c r="E162" s="119"/>
      <c r="F162" s="119"/>
      <c r="G162" s="119"/>
      <c r="H162" s="118">
        <v>11640811.060000001</v>
      </c>
      <c r="I162" s="118">
        <v>888428.09</v>
      </c>
      <c r="J162" s="118">
        <v>727063.53</v>
      </c>
      <c r="K162" s="118">
        <v>11479446.5</v>
      </c>
      <c r="L162" s="118"/>
    </row>
    <row r="163" spans="1:12" ht="9.9" customHeight="1" x14ac:dyDescent="0.3">
      <c r="A163" s="76" t="s">
        <v>663</v>
      </c>
      <c r="B163" s="121" t="s">
        <v>372</v>
      </c>
      <c r="C163" s="122"/>
      <c r="D163" s="122"/>
      <c r="E163" s="118" t="s">
        <v>662</v>
      </c>
      <c r="F163" s="119"/>
      <c r="G163" s="119"/>
      <c r="H163" s="118">
        <v>11640811.060000001</v>
      </c>
      <c r="I163" s="118">
        <v>888428.09</v>
      </c>
      <c r="J163" s="118">
        <v>727063.53</v>
      </c>
      <c r="K163" s="118">
        <v>11479446.5</v>
      </c>
      <c r="L163" s="118"/>
    </row>
    <row r="164" spans="1:12" ht="9.9" customHeight="1" x14ac:dyDescent="0.3">
      <c r="A164" s="76" t="s">
        <v>664</v>
      </c>
      <c r="B164" s="121" t="s">
        <v>372</v>
      </c>
      <c r="C164" s="122"/>
      <c r="D164" s="122"/>
      <c r="E164" s="122"/>
      <c r="F164" s="118" t="s">
        <v>662</v>
      </c>
      <c r="G164" s="119"/>
      <c r="H164" s="118">
        <v>11640811.060000001</v>
      </c>
      <c r="I164" s="118">
        <v>888428.09</v>
      </c>
      <c r="J164" s="118">
        <v>727063.53</v>
      </c>
      <c r="K164" s="118">
        <v>11479446.5</v>
      </c>
      <c r="L164" s="118"/>
    </row>
    <row r="165" spans="1:12" ht="9.9" customHeight="1" x14ac:dyDescent="0.3">
      <c r="A165" s="78" t="s">
        <v>665</v>
      </c>
      <c r="B165" s="121" t="s">
        <v>372</v>
      </c>
      <c r="C165" s="122"/>
      <c r="D165" s="122"/>
      <c r="E165" s="122"/>
      <c r="F165" s="122"/>
      <c r="G165" s="123" t="s">
        <v>666</v>
      </c>
      <c r="H165" s="123">
        <v>11640811.060000001</v>
      </c>
      <c r="I165" s="123">
        <v>888428.09</v>
      </c>
      <c r="J165" s="123">
        <v>727063.53</v>
      </c>
      <c r="K165" s="123">
        <v>11479446.5</v>
      </c>
      <c r="L165" s="123"/>
    </row>
    <row r="166" spans="1:12" ht="9.9" customHeight="1" x14ac:dyDescent="0.3">
      <c r="A166" s="80" t="s">
        <v>372</v>
      </c>
      <c r="B166" s="121" t="s">
        <v>372</v>
      </c>
      <c r="C166" s="122"/>
      <c r="D166" s="122"/>
      <c r="E166" s="122"/>
      <c r="F166" s="122"/>
      <c r="G166" s="124" t="s">
        <v>372</v>
      </c>
      <c r="H166" s="125"/>
      <c r="I166" s="125"/>
      <c r="J166" s="125"/>
      <c r="K166" s="125"/>
      <c r="L166" s="125"/>
    </row>
    <row r="167" spans="1:12" ht="9.9" customHeight="1" x14ac:dyDescent="0.3">
      <c r="A167" s="76" t="s">
        <v>667</v>
      </c>
      <c r="B167" s="120" t="s">
        <v>372</v>
      </c>
      <c r="C167" s="118" t="s">
        <v>668</v>
      </c>
      <c r="D167" s="119"/>
      <c r="E167" s="119"/>
      <c r="F167" s="119"/>
      <c r="G167" s="119"/>
      <c r="H167" s="118">
        <v>13160654.699999999</v>
      </c>
      <c r="I167" s="118">
        <v>123149.88</v>
      </c>
      <c r="J167" s="118">
        <v>5486.3</v>
      </c>
      <c r="K167" s="118">
        <v>13042991.119999999</v>
      </c>
      <c r="L167" s="118"/>
    </row>
    <row r="168" spans="1:12" ht="9.9" customHeight="1" x14ac:dyDescent="0.3">
      <c r="A168" s="76" t="s">
        <v>669</v>
      </c>
      <c r="B168" s="121" t="s">
        <v>372</v>
      </c>
      <c r="C168" s="122"/>
      <c r="D168" s="118" t="s">
        <v>670</v>
      </c>
      <c r="E168" s="119"/>
      <c r="F168" s="119"/>
      <c r="G168" s="119"/>
      <c r="H168" s="118">
        <v>3506100.01</v>
      </c>
      <c r="I168" s="118">
        <v>123149.88</v>
      </c>
      <c r="J168" s="118">
        <v>5486.3</v>
      </c>
      <c r="K168" s="118">
        <v>3388436.43</v>
      </c>
      <c r="L168" s="118"/>
    </row>
    <row r="169" spans="1:12" ht="9.9" customHeight="1" x14ac:dyDescent="0.3">
      <c r="A169" s="76" t="s">
        <v>671</v>
      </c>
      <c r="B169" s="121" t="s">
        <v>372</v>
      </c>
      <c r="C169" s="122"/>
      <c r="D169" s="122"/>
      <c r="E169" s="118" t="s">
        <v>672</v>
      </c>
      <c r="F169" s="119"/>
      <c r="G169" s="119"/>
      <c r="H169" s="118">
        <v>3127606.85</v>
      </c>
      <c r="I169" s="118">
        <v>68249.53</v>
      </c>
      <c r="J169" s="118">
        <v>0</v>
      </c>
      <c r="K169" s="118">
        <v>3059357.32</v>
      </c>
      <c r="L169" s="118"/>
    </row>
    <row r="170" spans="1:12" ht="9.9" customHeight="1" x14ac:dyDescent="0.3">
      <c r="A170" s="76" t="s">
        <v>673</v>
      </c>
      <c r="B170" s="121" t="s">
        <v>372</v>
      </c>
      <c r="C170" s="122"/>
      <c r="D170" s="122"/>
      <c r="E170" s="122"/>
      <c r="F170" s="118" t="s">
        <v>672</v>
      </c>
      <c r="G170" s="119"/>
      <c r="H170" s="118">
        <v>3127606.85</v>
      </c>
      <c r="I170" s="118">
        <v>68249.53</v>
      </c>
      <c r="J170" s="118">
        <v>0</v>
      </c>
      <c r="K170" s="118">
        <v>3059357.32</v>
      </c>
      <c r="L170" s="118"/>
    </row>
    <row r="171" spans="1:12" ht="9.9" customHeight="1" x14ac:dyDescent="0.3">
      <c r="A171" s="78" t="s">
        <v>674</v>
      </c>
      <c r="B171" s="121" t="s">
        <v>372</v>
      </c>
      <c r="C171" s="122"/>
      <c r="D171" s="122"/>
      <c r="E171" s="122"/>
      <c r="F171" s="122"/>
      <c r="G171" s="123" t="s">
        <v>675</v>
      </c>
      <c r="H171" s="123">
        <v>1935829</v>
      </c>
      <c r="I171" s="123">
        <v>64151.74</v>
      </c>
      <c r="J171" s="123">
        <v>0</v>
      </c>
      <c r="K171" s="123">
        <v>1871677.26</v>
      </c>
      <c r="L171" s="123"/>
    </row>
    <row r="172" spans="1:12" ht="9.9" customHeight="1" x14ac:dyDescent="0.3">
      <c r="A172" s="78" t="s">
        <v>678</v>
      </c>
      <c r="B172" s="121" t="s">
        <v>372</v>
      </c>
      <c r="C172" s="122"/>
      <c r="D172" s="122"/>
      <c r="E172" s="122"/>
      <c r="F172" s="122"/>
      <c r="G172" s="123" t="s">
        <v>679</v>
      </c>
      <c r="H172" s="123">
        <v>419867.55</v>
      </c>
      <c r="I172" s="123">
        <v>2982.18</v>
      </c>
      <c r="J172" s="123">
        <v>0</v>
      </c>
      <c r="K172" s="123">
        <v>416885.37</v>
      </c>
      <c r="L172" s="123"/>
    </row>
    <row r="173" spans="1:12" ht="9.9" customHeight="1" x14ac:dyDescent="0.3">
      <c r="A173" s="78" t="s">
        <v>680</v>
      </c>
      <c r="B173" s="121" t="s">
        <v>372</v>
      </c>
      <c r="C173" s="122"/>
      <c r="D173" s="122"/>
      <c r="E173" s="122"/>
      <c r="F173" s="122"/>
      <c r="G173" s="123" t="s">
        <v>681</v>
      </c>
      <c r="H173" s="123">
        <v>48834.36</v>
      </c>
      <c r="I173" s="123">
        <v>1115.6099999999999</v>
      </c>
      <c r="J173" s="123">
        <v>0</v>
      </c>
      <c r="K173" s="123">
        <v>47718.75</v>
      </c>
      <c r="L173" s="123"/>
    </row>
    <row r="174" spans="1:12" ht="9.9" customHeight="1" x14ac:dyDescent="0.3">
      <c r="A174" s="78" t="s">
        <v>682</v>
      </c>
      <c r="B174" s="121" t="s">
        <v>372</v>
      </c>
      <c r="C174" s="122"/>
      <c r="D174" s="122"/>
      <c r="E174" s="122"/>
      <c r="F174" s="122"/>
      <c r="G174" s="123" t="s">
        <v>683</v>
      </c>
      <c r="H174" s="123">
        <v>363075.94</v>
      </c>
      <c r="I174" s="123">
        <v>0</v>
      </c>
      <c r="J174" s="123">
        <v>0</v>
      </c>
      <c r="K174" s="123">
        <v>363075.94</v>
      </c>
      <c r="L174" s="123"/>
    </row>
    <row r="175" spans="1:12" ht="9.9" customHeight="1" x14ac:dyDescent="0.3">
      <c r="A175" s="78" t="s">
        <v>684</v>
      </c>
      <c r="B175" s="121" t="s">
        <v>372</v>
      </c>
      <c r="C175" s="122"/>
      <c r="D175" s="122"/>
      <c r="E175" s="122"/>
      <c r="F175" s="122"/>
      <c r="G175" s="123" t="s">
        <v>685</v>
      </c>
      <c r="H175" s="123">
        <v>360000</v>
      </c>
      <c r="I175" s="123">
        <v>0</v>
      </c>
      <c r="J175" s="123">
        <v>0</v>
      </c>
      <c r="K175" s="123">
        <v>360000</v>
      </c>
      <c r="L175" s="123"/>
    </row>
    <row r="176" spans="1:12" ht="9.9" customHeight="1" x14ac:dyDescent="0.3">
      <c r="A176" s="80" t="s">
        <v>372</v>
      </c>
      <c r="B176" s="121" t="s">
        <v>372</v>
      </c>
      <c r="C176" s="122"/>
      <c r="D176" s="122"/>
      <c r="E176" s="122"/>
      <c r="F176" s="122"/>
      <c r="G176" s="124" t="s">
        <v>372</v>
      </c>
      <c r="H176" s="125"/>
      <c r="I176" s="125"/>
      <c r="J176" s="125"/>
      <c r="K176" s="125"/>
      <c r="L176" s="125"/>
    </row>
    <row r="177" spans="1:12" ht="9.9" customHeight="1" x14ac:dyDescent="0.3">
      <c r="A177" s="76" t="s">
        <v>686</v>
      </c>
      <c r="B177" s="121" t="s">
        <v>372</v>
      </c>
      <c r="C177" s="122"/>
      <c r="D177" s="122"/>
      <c r="E177" s="118" t="s">
        <v>687</v>
      </c>
      <c r="F177" s="119"/>
      <c r="G177" s="119"/>
      <c r="H177" s="118">
        <v>292051.96000000002</v>
      </c>
      <c r="I177" s="118">
        <v>23726.6</v>
      </c>
      <c r="J177" s="118">
        <v>0</v>
      </c>
      <c r="K177" s="118">
        <v>268325.36</v>
      </c>
      <c r="L177" s="118"/>
    </row>
    <row r="178" spans="1:12" ht="9.9" customHeight="1" x14ac:dyDescent="0.3">
      <c r="A178" s="76" t="s">
        <v>688</v>
      </c>
      <c r="B178" s="121" t="s">
        <v>372</v>
      </c>
      <c r="C178" s="122"/>
      <c r="D178" s="122"/>
      <c r="E178" s="122"/>
      <c r="F178" s="118" t="s">
        <v>687</v>
      </c>
      <c r="G178" s="119"/>
      <c r="H178" s="118">
        <v>292051.96000000002</v>
      </c>
      <c r="I178" s="118">
        <v>23726.6</v>
      </c>
      <c r="J178" s="118">
        <v>0</v>
      </c>
      <c r="K178" s="118">
        <v>268325.36</v>
      </c>
      <c r="L178" s="118"/>
    </row>
    <row r="179" spans="1:12" ht="9.9" customHeight="1" x14ac:dyDescent="0.3">
      <c r="A179" s="78" t="s">
        <v>689</v>
      </c>
      <c r="B179" s="121" t="s">
        <v>372</v>
      </c>
      <c r="C179" s="122"/>
      <c r="D179" s="122"/>
      <c r="E179" s="122"/>
      <c r="F179" s="122"/>
      <c r="G179" s="123" t="s">
        <v>690</v>
      </c>
      <c r="H179" s="123">
        <v>292051.96000000002</v>
      </c>
      <c r="I179" s="123">
        <v>23726.6</v>
      </c>
      <c r="J179" s="123">
        <v>0</v>
      </c>
      <c r="K179" s="123">
        <v>268325.36</v>
      </c>
      <c r="L179" s="123"/>
    </row>
    <row r="180" spans="1:12" ht="9.9" customHeight="1" x14ac:dyDescent="0.3">
      <c r="A180" s="80" t="s">
        <v>372</v>
      </c>
      <c r="B180" s="121" t="s">
        <v>372</v>
      </c>
      <c r="C180" s="122"/>
      <c r="D180" s="122"/>
      <c r="E180" s="122"/>
      <c r="F180" s="122"/>
      <c r="G180" s="124" t="s">
        <v>372</v>
      </c>
      <c r="H180" s="125"/>
      <c r="I180" s="125"/>
      <c r="J180" s="125"/>
      <c r="K180" s="125"/>
      <c r="L180" s="125"/>
    </row>
    <row r="181" spans="1:12" ht="9.9" customHeight="1" x14ac:dyDescent="0.3">
      <c r="A181" s="76" t="s">
        <v>691</v>
      </c>
      <c r="B181" s="121" t="s">
        <v>372</v>
      </c>
      <c r="C181" s="122"/>
      <c r="D181" s="122"/>
      <c r="E181" s="118" t="s">
        <v>692</v>
      </c>
      <c r="F181" s="119"/>
      <c r="G181" s="119"/>
      <c r="H181" s="118">
        <v>86441.2</v>
      </c>
      <c r="I181" s="118">
        <v>31173.75</v>
      </c>
      <c r="J181" s="118">
        <v>5486.3</v>
      </c>
      <c r="K181" s="118">
        <v>60753.75</v>
      </c>
      <c r="L181" s="118"/>
    </row>
    <row r="182" spans="1:12" ht="9.9" customHeight="1" x14ac:dyDescent="0.3">
      <c r="A182" s="76" t="s">
        <v>693</v>
      </c>
      <c r="B182" s="121" t="s">
        <v>372</v>
      </c>
      <c r="C182" s="122"/>
      <c r="D182" s="122"/>
      <c r="E182" s="122"/>
      <c r="F182" s="118" t="s">
        <v>692</v>
      </c>
      <c r="G182" s="119"/>
      <c r="H182" s="118">
        <v>86441.2</v>
      </c>
      <c r="I182" s="118">
        <v>31173.75</v>
      </c>
      <c r="J182" s="118">
        <v>5486.3</v>
      </c>
      <c r="K182" s="118">
        <v>60753.75</v>
      </c>
      <c r="L182" s="118"/>
    </row>
    <row r="183" spans="1:12" ht="9.9" customHeight="1" x14ac:dyDescent="0.3">
      <c r="A183" s="78" t="s">
        <v>694</v>
      </c>
      <c r="B183" s="121" t="s">
        <v>372</v>
      </c>
      <c r="C183" s="122"/>
      <c r="D183" s="122"/>
      <c r="E183" s="122"/>
      <c r="F183" s="122"/>
      <c r="G183" s="123" t="s">
        <v>695</v>
      </c>
      <c r="H183" s="123">
        <v>86441.2</v>
      </c>
      <c r="I183" s="123">
        <v>31173.75</v>
      </c>
      <c r="J183" s="123">
        <v>5486.3</v>
      </c>
      <c r="K183" s="123">
        <v>60753.75</v>
      </c>
      <c r="L183" s="123"/>
    </row>
    <row r="184" spans="1:12" ht="9.9" customHeight="1" x14ac:dyDescent="0.3">
      <c r="A184" s="80" t="s">
        <v>372</v>
      </c>
      <c r="B184" s="121" t="s">
        <v>372</v>
      </c>
      <c r="C184" s="122"/>
      <c r="D184" s="122"/>
      <c r="E184" s="122"/>
      <c r="F184" s="122"/>
      <c r="G184" s="124" t="s">
        <v>372</v>
      </c>
      <c r="H184" s="125"/>
      <c r="I184" s="125"/>
      <c r="J184" s="125"/>
      <c r="K184" s="125"/>
      <c r="L184" s="125"/>
    </row>
    <row r="185" spans="1:12" ht="9.9" customHeight="1" x14ac:dyDescent="0.3">
      <c r="A185" s="76" t="s">
        <v>696</v>
      </c>
      <c r="B185" s="121" t="s">
        <v>372</v>
      </c>
      <c r="C185" s="122"/>
      <c r="D185" s="118" t="s">
        <v>697</v>
      </c>
      <c r="E185" s="119"/>
      <c r="F185" s="119"/>
      <c r="G185" s="119"/>
      <c r="H185" s="118">
        <v>9654554.6899999995</v>
      </c>
      <c r="I185" s="118">
        <v>0</v>
      </c>
      <c r="J185" s="118">
        <v>0</v>
      </c>
      <c r="K185" s="118">
        <v>9654554.6899999995</v>
      </c>
      <c r="L185" s="118"/>
    </row>
    <row r="186" spans="1:12" ht="9.9" customHeight="1" x14ac:dyDescent="0.3">
      <c r="A186" s="76" t="s">
        <v>698</v>
      </c>
      <c r="B186" s="121" t="s">
        <v>372</v>
      </c>
      <c r="C186" s="122"/>
      <c r="D186" s="122"/>
      <c r="E186" s="118" t="s">
        <v>697</v>
      </c>
      <c r="F186" s="119"/>
      <c r="G186" s="119"/>
      <c r="H186" s="118">
        <v>9654554.6899999995</v>
      </c>
      <c r="I186" s="118">
        <v>0</v>
      </c>
      <c r="J186" s="118">
        <v>0</v>
      </c>
      <c r="K186" s="118">
        <v>9654554.6899999995</v>
      </c>
      <c r="L186" s="118"/>
    </row>
    <row r="187" spans="1:12" ht="9.9" customHeight="1" x14ac:dyDescent="0.3">
      <c r="A187" s="76" t="s">
        <v>699</v>
      </c>
      <c r="B187" s="121" t="s">
        <v>372</v>
      </c>
      <c r="C187" s="122"/>
      <c r="D187" s="122"/>
      <c r="E187" s="122"/>
      <c r="F187" s="118" t="s">
        <v>700</v>
      </c>
      <c r="G187" s="119"/>
      <c r="H187" s="118">
        <v>9654554.6899999995</v>
      </c>
      <c r="I187" s="118">
        <v>0</v>
      </c>
      <c r="J187" s="118">
        <v>0</v>
      </c>
      <c r="K187" s="118">
        <v>9654554.6899999995</v>
      </c>
      <c r="L187" s="118"/>
    </row>
    <row r="188" spans="1:12" ht="9.9" customHeight="1" x14ac:dyDescent="0.3">
      <c r="A188" s="78" t="s">
        <v>701</v>
      </c>
      <c r="B188" s="121" t="s">
        <v>372</v>
      </c>
      <c r="C188" s="122"/>
      <c r="D188" s="122"/>
      <c r="E188" s="122"/>
      <c r="F188" s="122"/>
      <c r="G188" s="123" t="s">
        <v>463</v>
      </c>
      <c r="H188" s="123">
        <v>29585</v>
      </c>
      <c r="I188" s="123">
        <v>0</v>
      </c>
      <c r="J188" s="123">
        <v>0</v>
      </c>
      <c r="K188" s="123">
        <v>29585</v>
      </c>
      <c r="L188" s="123"/>
    </row>
    <row r="189" spans="1:12" ht="9.9" customHeight="1" x14ac:dyDescent="0.3">
      <c r="A189" s="78" t="s">
        <v>702</v>
      </c>
      <c r="B189" s="121" t="s">
        <v>372</v>
      </c>
      <c r="C189" s="122"/>
      <c r="D189" s="122"/>
      <c r="E189" s="122"/>
      <c r="F189" s="122"/>
      <c r="G189" s="123" t="s">
        <v>588</v>
      </c>
      <c r="H189" s="123">
        <v>1267564.69</v>
      </c>
      <c r="I189" s="123">
        <v>0</v>
      </c>
      <c r="J189" s="123">
        <v>0</v>
      </c>
      <c r="K189" s="123">
        <v>1267564.69</v>
      </c>
      <c r="L189" s="123"/>
    </row>
    <row r="190" spans="1:12" ht="9.9" customHeight="1" x14ac:dyDescent="0.3">
      <c r="A190" s="78" t="s">
        <v>703</v>
      </c>
      <c r="B190" s="121" t="s">
        <v>372</v>
      </c>
      <c r="C190" s="122"/>
      <c r="D190" s="122"/>
      <c r="E190" s="122"/>
      <c r="F190" s="122"/>
      <c r="G190" s="123" t="s">
        <v>590</v>
      </c>
      <c r="H190" s="123">
        <v>35000</v>
      </c>
      <c r="I190" s="123">
        <v>0</v>
      </c>
      <c r="J190" s="123">
        <v>0</v>
      </c>
      <c r="K190" s="123">
        <v>35000</v>
      </c>
      <c r="L190" s="123"/>
    </row>
    <row r="191" spans="1:12" ht="9.9" customHeight="1" x14ac:dyDescent="0.3">
      <c r="A191" s="78" t="s">
        <v>704</v>
      </c>
      <c r="B191" s="121" t="s">
        <v>372</v>
      </c>
      <c r="C191" s="122"/>
      <c r="D191" s="122"/>
      <c r="E191" s="122"/>
      <c r="F191" s="122"/>
      <c r="G191" s="123" t="s">
        <v>592</v>
      </c>
      <c r="H191" s="123">
        <v>150000</v>
      </c>
      <c r="I191" s="123">
        <v>0</v>
      </c>
      <c r="J191" s="123">
        <v>0</v>
      </c>
      <c r="K191" s="123">
        <v>150000</v>
      </c>
      <c r="L191" s="123"/>
    </row>
    <row r="192" spans="1:12" ht="9.9" customHeight="1" x14ac:dyDescent="0.3">
      <c r="A192" s="78" t="s">
        <v>705</v>
      </c>
      <c r="B192" s="121" t="s">
        <v>372</v>
      </c>
      <c r="C192" s="122"/>
      <c r="D192" s="122"/>
      <c r="E192" s="122"/>
      <c r="F192" s="122"/>
      <c r="G192" s="123" t="s">
        <v>594</v>
      </c>
      <c r="H192" s="123">
        <v>8172405</v>
      </c>
      <c r="I192" s="123">
        <v>0</v>
      </c>
      <c r="J192" s="123">
        <v>0</v>
      </c>
      <c r="K192" s="123">
        <v>8172405</v>
      </c>
      <c r="L192" s="123"/>
    </row>
    <row r="193" spans="1:12" ht="9.9" customHeight="1" x14ac:dyDescent="0.3">
      <c r="A193" s="76" t="s">
        <v>372</v>
      </c>
      <c r="B193" s="121" t="s">
        <v>372</v>
      </c>
      <c r="C193" s="122"/>
      <c r="D193" s="118" t="s">
        <v>372</v>
      </c>
      <c r="E193" s="119"/>
      <c r="F193" s="119"/>
      <c r="G193" s="119"/>
      <c r="H193" s="119"/>
      <c r="I193" s="119"/>
      <c r="J193" s="119"/>
      <c r="K193" s="119"/>
      <c r="L193" s="119"/>
    </row>
    <row r="194" spans="1:12" ht="9.9" customHeight="1" x14ac:dyDescent="0.3">
      <c r="A194" s="76" t="s">
        <v>706</v>
      </c>
      <c r="B194" s="118" t="s">
        <v>707</v>
      </c>
      <c r="C194" s="119"/>
      <c r="D194" s="119"/>
      <c r="E194" s="119"/>
      <c r="F194" s="119"/>
      <c r="G194" s="119"/>
      <c r="H194" s="118">
        <v>4284887.08</v>
      </c>
      <c r="I194" s="118">
        <v>1579764.71</v>
      </c>
      <c r="J194" s="118">
        <v>594347.32999999996</v>
      </c>
      <c r="K194" s="118">
        <v>5270304.46</v>
      </c>
      <c r="L194" s="118">
        <f>I194-J194</f>
        <v>985417.38</v>
      </c>
    </row>
    <row r="195" spans="1:12" ht="9.9" customHeight="1" x14ac:dyDescent="0.3">
      <c r="A195" s="76" t="s">
        <v>708</v>
      </c>
      <c r="B195" s="120" t="s">
        <v>372</v>
      </c>
      <c r="C195" s="118" t="s">
        <v>709</v>
      </c>
      <c r="D195" s="119"/>
      <c r="E195" s="119"/>
      <c r="F195" s="119"/>
      <c r="G195" s="119"/>
      <c r="H195" s="118">
        <v>2893717.02</v>
      </c>
      <c r="I195" s="118">
        <v>1223516.3400000001</v>
      </c>
      <c r="J195" s="118">
        <v>594347.32999999996</v>
      </c>
      <c r="K195" s="118">
        <v>3522886.03</v>
      </c>
      <c r="L195" s="118">
        <f t="shared" ref="L195:L206" si="0">I195-J195</f>
        <v>629169.01000000013</v>
      </c>
    </row>
    <row r="196" spans="1:12" ht="9.9" customHeight="1" x14ac:dyDescent="0.3">
      <c r="A196" s="76" t="s">
        <v>710</v>
      </c>
      <c r="B196" s="121" t="s">
        <v>372</v>
      </c>
      <c r="C196" s="122"/>
      <c r="D196" s="118" t="s">
        <v>711</v>
      </c>
      <c r="E196" s="119"/>
      <c r="F196" s="119"/>
      <c r="G196" s="119"/>
      <c r="H196" s="118">
        <v>2166182.23</v>
      </c>
      <c r="I196" s="118">
        <v>1092887.8899999999</v>
      </c>
      <c r="J196" s="118">
        <v>594347.31999999995</v>
      </c>
      <c r="K196" s="118">
        <v>2664722.7999999998</v>
      </c>
      <c r="L196" s="118">
        <f t="shared" si="0"/>
        <v>498540.56999999995</v>
      </c>
    </row>
    <row r="197" spans="1:12" ht="9.9" customHeight="1" x14ac:dyDescent="0.3">
      <c r="A197" s="76" t="s">
        <v>712</v>
      </c>
      <c r="B197" s="121" t="s">
        <v>372</v>
      </c>
      <c r="C197" s="122"/>
      <c r="D197" s="122"/>
      <c r="E197" s="118" t="s">
        <v>713</v>
      </c>
      <c r="F197" s="119"/>
      <c r="G197" s="119"/>
      <c r="H197" s="118">
        <v>47429.79</v>
      </c>
      <c r="I197" s="118">
        <v>23175.84</v>
      </c>
      <c r="J197" s="118">
        <v>14904.39</v>
      </c>
      <c r="K197" s="118">
        <v>55701.24</v>
      </c>
      <c r="L197" s="118">
        <f t="shared" si="0"/>
        <v>8271.4500000000007</v>
      </c>
    </row>
    <row r="198" spans="1:12" ht="9.9" customHeight="1" x14ac:dyDescent="0.3">
      <c r="A198" s="76" t="s">
        <v>714</v>
      </c>
      <c r="B198" s="121" t="s">
        <v>372</v>
      </c>
      <c r="C198" s="122"/>
      <c r="D198" s="122"/>
      <c r="E198" s="122"/>
      <c r="F198" s="118" t="s">
        <v>715</v>
      </c>
      <c r="G198" s="119"/>
      <c r="H198" s="118">
        <v>23368.37</v>
      </c>
      <c r="I198" s="118">
        <v>12583.44</v>
      </c>
      <c r="J198" s="118">
        <v>10216.879999999999</v>
      </c>
      <c r="K198" s="118">
        <v>25734.93</v>
      </c>
      <c r="L198" s="118">
        <f t="shared" si="0"/>
        <v>2366.5600000000013</v>
      </c>
    </row>
    <row r="199" spans="1:12" ht="9.9" customHeight="1" x14ac:dyDescent="0.3">
      <c r="A199" s="78" t="s">
        <v>716</v>
      </c>
      <c r="B199" s="121" t="s">
        <v>372</v>
      </c>
      <c r="C199" s="122"/>
      <c r="D199" s="122"/>
      <c r="E199" s="122"/>
      <c r="F199" s="122"/>
      <c r="G199" s="123" t="s">
        <v>717</v>
      </c>
      <c r="H199" s="123">
        <v>13870.4</v>
      </c>
      <c r="I199" s="123">
        <v>3111.26</v>
      </c>
      <c r="J199" s="123">
        <v>0</v>
      </c>
      <c r="K199" s="123">
        <v>16981.66</v>
      </c>
      <c r="L199" s="123">
        <f t="shared" si="0"/>
        <v>3111.26</v>
      </c>
    </row>
    <row r="200" spans="1:12" ht="9.9" customHeight="1" x14ac:dyDescent="0.3">
      <c r="A200" s="78" t="s">
        <v>718</v>
      </c>
      <c r="B200" s="121" t="s">
        <v>372</v>
      </c>
      <c r="C200" s="122"/>
      <c r="D200" s="122"/>
      <c r="E200" s="122"/>
      <c r="F200" s="122"/>
      <c r="G200" s="123" t="s">
        <v>719</v>
      </c>
      <c r="H200" s="123">
        <v>2530.27</v>
      </c>
      <c r="I200" s="123">
        <v>6350.57</v>
      </c>
      <c r="J200" s="123">
        <v>8603.69</v>
      </c>
      <c r="K200" s="123">
        <v>277.14999999999998</v>
      </c>
      <c r="L200" s="123">
        <f t="shared" si="0"/>
        <v>-2253.1200000000008</v>
      </c>
    </row>
    <row r="201" spans="1:12" ht="9.9" customHeight="1" x14ac:dyDescent="0.3">
      <c r="A201" s="78" t="s">
        <v>720</v>
      </c>
      <c r="B201" s="121" t="s">
        <v>372</v>
      </c>
      <c r="C201" s="122"/>
      <c r="D201" s="122"/>
      <c r="E201" s="122"/>
      <c r="F201" s="122"/>
      <c r="G201" s="123" t="s">
        <v>721</v>
      </c>
      <c r="H201" s="123">
        <v>1613.19</v>
      </c>
      <c r="I201" s="123">
        <v>1488.41</v>
      </c>
      <c r="J201" s="123">
        <v>1613.19</v>
      </c>
      <c r="K201" s="123">
        <v>1488.41</v>
      </c>
      <c r="L201" s="123">
        <f t="shared" si="0"/>
        <v>-124.77999999999997</v>
      </c>
    </row>
    <row r="202" spans="1:12" ht="9.9" customHeight="1" x14ac:dyDescent="0.3">
      <c r="A202" s="78" t="s">
        <v>722</v>
      </c>
      <c r="B202" s="121" t="s">
        <v>372</v>
      </c>
      <c r="C202" s="122"/>
      <c r="D202" s="122"/>
      <c r="E202" s="122"/>
      <c r="F202" s="122"/>
      <c r="G202" s="123" t="s">
        <v>723</v>
      </c>
      <c r="H202" s="123">
        <v>3672.75</v>
      </c>
      <c r="I202" s="123">
        <v>1217.95</v>
      </c>
      <c r="J202" s="123">
        <v>0</v>
      </c>
      <c r="K202" s="123">
        <v>4890.7</v>
      </c>
      <c r="L202" s="123">
        <f t="shared" si="0"/>
        <v>1217.95</v>
      </c>
    </row>
    <row r="203" spans="1:12" ht="9.9" customHeight="1" x14ac:dyDescent="0.3">
      <c r="A203" s="78" t="s">
        <v>724</v>
      </c>
      <c r="B203" s="121" t="s">
        <v>372</v>
      </c>
      <c r="C203" s="122"/>
      <c r="D203" s="122"/>
      <c r="E203" s="122"/>
      <c r="F203" s="122"/>
      <c r="G203" s="123" t="s">
        <v>725</v>
      </c>
      <c r="H203" s="123">
        <v>1109.6300000000001</v>
      </c>
      <c r="I203" s="123">
        <v>367.97</v>
      </c>
      <c r="J203" s="123">
        <v>0</v>
      </c>
      <c r="K203" s="123">
        <v>1477.6</v>
      </c>
      <c r="L203" s="123">
        <f t="shared" si="0"/>
        <v>367.97</v>
      </c>
    </row>
    <row r="204" spans="1:12" ht="9.9" customHeight="1" x14ac:dyDescent="0.3">
      <c r="A204" s="78" t="s">
        <v>726</v>
      </c>
      <c r="B204" s="121" t="s">
        <v>372</v>
      </c>
      <c r="C204" s="122"/>
      <c r="D204" s="122"/>
      <c r="E204" s="122"/>
      <c r="F204" s="122"/>
      <c r="G204" s="123" t="s">
        <v>727</v>
      </c>
      <c r="H204" s="123">
        <v>138.69999999999999</v>
      </c>
      <c r="I204" s="123">
        <v>46</v>
      </c>
      <c r="J204" s="123">
        <v>0</v>
      </c>
      <c r="K204" s="123">
        <v>184.7</v>
      </c>
      <c r="L204" s="123">
        <f t="shared" si="0"/>
        <v>46</v>
      </c>
    </row>
    <row r="205" spans="1:12" ht="9.9" customHeight="1" x14ac:dyDescent="0.3">
      <c r="A205" s="78" t="s">
        <v>728</v>
      </c>
      <c r="B205" s="121" t="s">
        <v>372</v>
      </c>
      <c r="C205" s="122"/>
      <c r="D205" s="122"/>
      <c r="E205" s="122"/>
      <c r="F205" s="122"/>
      <c r="G205" s="123" t="s">
        <v>729</v>
      </c>
      <c r="H205" s="123">
        <v>5.12</v>
      </c>
      <c r="I205" s="123">
        <v>1.28</v>
      </c>
      <c r="J205" s="123">
        <v>0</v>
      </c>
      <c r="K205" s="123">
        <v>6.4</v>
      </c>
      <c r="L205" s="123">
        <f t="shared" si="0"/>
        <v>1.28</v>
      </c>
    </row>
    <row r="206" spans="1:12" ht="9.9" customHeight="1" x14ac:dyDescent="0.3">
      <c r="A206" s="78" t="s">
        <v>730</v>
      </c>
      <c r="B206" s="121" t="s">
        <v>372</v>
      </c>
      <c r="C206" s="122"/>
      <c r="D206" s="122"/>
      <c r="E206" s="122"/>
      <c r="F206" s="122"/>
      <c r="G206" s="123" t="s">
        <v>731</v>
      </c>
      <c r="H206" s="123">
        <v>428.31</v>
      </c>
      <c r="I206" s="123">
        <v>0</v>
      </c>
      <c r="J206" s="123">
        <v>0</v>
      </c>
      <c r="K206" s="123">
        <v>428.31</v>
      </c>
      <c r="L206" s="123">
        <f t="shared" si="0"/>
        <v>0</v>
      </c>
    </row>
    <row r="207" spans="1:12" ht="9.9" customHeight="1" x14ac:dyDescent="0.3">
      <c r="A207" s="80" t="s">
        <v>372</v>
      </c>
      <c r="B207" s="121" t="s">
        <v>372</v>
      </c>
      <c r="C207" s="122"/>
      <c r="D207" s="122"/>
      <c r="E207" s="122"/>
      <c r="F207" s="122"/>
      <c r="G207" s="124" t="s">
        <v>372</v>
      </c>
      <c r="H207" s="125"/>
      <c r="I207" s="125"/>
      <c r="J207" s="125"/>
      <c r="K207" s="125"/>
      <c r="L207" s="125"/>
    </row>
    <row r="208" spans="1:12" ht="9.9" customHeight="1" x14ac:dyDescent="0.3">
      <c r="A208" s="76" t="s">
        <v>732</v>
      </c>
      <c r="B208" s="121" t="s">
        <v>372</v>
      </c>
      <c r="C208" s="122"/>
      <c r="D208" s="122"/>
      <c r="E208" s="122"/>
      <c r="F208" s="118" t="s">
        <v>733</v>
      </c>
      <c r="G208" s="119"/>
      <c r="H208" s="118">
        <v>24061.42</v>
      </c>
      <c r="I208" s="118">
        <v>10592.4</v>
      </c>
      <c r="J208" s="118">
        <v>4687.51</v>
      </c>
      <c r="K208" s="118">
        <v>29966.31</v>
      </c>
      <c r="L208" s="118">
        <f t="shared" ref="L208:L215" si="1">I208-J208</f>
        <v>5904.8899999999994</v>
      </c>
    </row>
    <row r="209" spans="1:12" ht="9.9" customHeight="1" x14ac:dyDescent="0.3">
      <c r="A209" s="78" t="s">
        <v>734</v>
      </c>
      <c r="B209" s="121" t="s">
        <v>372</v>
      </c>
      <c r="C209" s="122"/>
      <c r="D209" s="122"/>
      <c r="E209" s="122"/>
      <c r="F209" s="122"/>
      <c r="G209" s="123" t="s">
        <v>717</v>
      </c>
      <c r="H209" s="123">
        <v>14797.24</v>
      </c>
      <c r="I209" s="123">
        <v>3810.89</v>
      </c>
      <c r="J209" s="123">
        <v>0</v>
      </c>
      <c r="K209" s="123">
        <v>18608.13</v>
      </c>
      <c r="L209" s="123">
        <f t="shared" si="1"/>
        <v>3810.89</v>
      </c>
    </row>
    <row r="210" spans="1:12" ht="9.9" customHeight="1" x14ac:dyDescent="0.3">
      <c r="A210" s="78" t="s">
        <v>735</v>
      </c>
      <c r="B210" s="121" t="s">
        <v>372</v>
      </c>
      <c r="C210" s="122"/>
      <c r="D210" s="122"/>
      <c r="E210" s="122"/>
      <c r="F210" s="122"/>
      <c r="G210" s="123" t="s">
        <v>719</v>
      </c>
      <c r="H210" s="123">
        <v>3061.53</v>
      </c>
      <c r="I210" s="123">
        <v>3571.78</v>
      </c>
      <c r="J210" s="123">
        <v>3061.53</v>
      </c>
      <c r="K210" s="123">
        <v>3571.78</v>
      </c>
      <c r="L210" s="123">
        <f t="shared" si="1"/>
        <v>510.25</v>
      </c>
    </row>
    <row r="211" spans="1:12" ht="9.9" customHeight="1" x14ac:dyDescent="0.3">
      <c r="A211" s="78" t="s">
        <v>736</v>
      </c>
      <c r="B211" s="121" t="s">
        <v>372</v>
      </c>
      <c r="C211" s="122"/>
      <c r="D211" s="122"/>
      <c r="E211" s="122"/>
      <c r="F211" s="122"/>
      <c r="G211" s="123" t="s">
        <v>721</v>
      </c>
      <c r="H211" s="123">
        <v>1625.98</v>
      </c>
      <c r="I211" s="123">
        <v>2032.73</v>
      </c>
      <c r="J211" s="123">
        <v>1625.98</v>
      </c>
      <c r="K211" s="123">
        <v>2032.73</v>
      </c>
      <c r="L211" s="123">
        <f t="shared" si="1"/>
        <v>406.75</v>
      </c>
    </row>
    <row r="212" spans="1:12" ht="9.9" customHeight="1" x14ac:dyDescent="0.3">
      <c r="A212" s="78" t="s">
        <v>737</v>
      </c>
      <c r="B212" s="121" t="s">
        <v>372</v>
      </c>
      <c r="C212" s="122"/>
      <c r="D212" s="122"/>
      <c r="E212" s="122"/>
      <c r="F212" s="122"/>
      <c r="G212" s="123" t="s">
        <v>723</v>
      </c>
      <c r="H212" s="123">
        <v>2959.46</v>
      </c>
      <c r="I212" s="123">
        <v>762.18</v>
      </c>
      <c r="J212" s="123">
        <v>0</v>
      </c>
      <c r="K212" s="123">
        <v>3721.64</v>
      </c>
      <c r="L212" s="123">
        <f t="shared" si="1"/>
        <v>762.18</v>
      </c>
    </row>
    <row r="213" spans="1:12" ht="9.9" customHeight="1" x14ac:dyDescent="0.3">
      <c r="A213" s="78" t="s">
        <v>738</v>
      </c>
      <c r="B213" s="121" t="s">
        <v>372</v>
      </c>
      <c r="C213" s="122"/>
      <c r="D213" s="122"/>
      <c r="E213" s="122"/>
      <c r="F213" s="122"/>
      <c r="G213" s="123" t="s">
        <v>725</v>
      </c>
      <c r="H213" s="123">
        <v>1183.78</v>
      </c>
      <c r="I213" s="123">
        <v>304.87</v>
      </c>
      <c r="J213" s="123">
        <v>0</v>
      </c>
      <c r="K213" s="123">
        <v>1488.65</v>
      </c>
      <c r="L213" s="123">
        <f t="shared" si="1"/>
        <v>304.87</v>
      </c>
    </row>
    <row r="214" spans="1:12" ht="9.9" customHeight="1" x14ac:dyDescent="0.3">
      <c r="A214" s="78" t="s">
        <v>739</v>
      </c>
      <c r="B214" s="121" t="s">
        <v>372</v>
      </c>
      <c r="C214" s="122"/>
      <c r="D214" s="122"/>
      <c r="E214" s="122"/>
      <c r="F214" s="122"/>
      <c r="G214" s="123" t="s">
        <v>729</v>
      </c>
      <c r="H214" s="123">
        <v>5.12</v>
      </c>
      <c r="I214" s="123">
        <v>1.28</v>
      </c>
      <c r="J214" s="123">
        <v>0</v>
      </c>
      <c r="K214" s="123">
        <v>6.4</v>
      </c>
      <c r="L214" s="123">
        <f t="shared" si="1"/>
        <v>1.28</v>
      </c>
    </row>
    <row r="215" spans="1:12" ht="9.9" customHeight="1" x14ac:dyDescent="0.3">
      <c r="A215" s="78" t="s">
        <v>740</v>
      </c>
      <c r="B215" s="121" t="s">
        <v>372</v>
      </c>
      <c r="C215" s="122"/>
      <c r="D215" s="122"/>
      <c r="E215" s="122"/>
      <c r="F215" s="122"/>
      <c r="G215" s="123" t="s">
        <v>731</v>
      </c>
      <c r="H215" s="123">
        <v>428.31</v>
      </c>
      <c r="I215" s="123">
        <v>108.67</v>
      </c>
      <c r="J215" s="123">
        <v>0</v>
      </c>
      <c r="K215" s="123">
        <v>536.98</v>
      </c>
      <c r="L215" s="123">
        <f t="shared" si="1"/>
        <v>108.67</v>
      </c>
    </row>
    <row r="216" spans="1:12" ht="9.9" customHeight="1" x14ac:dyDescent="0.3">
      <c r="A216" s="80" t="s">
        <v>372</v>
      </c>
      <c r="B216" s="121" t="s">
        <v>372</v>
      </c>
      <c r="C216" s="122"/>
      <c r="D216" s="122"/>
      <c r="E216" s="122"/>
      <c r="F216" s="122"/>
      <c r="G216" s="124" t="s">
        <v>372</v>
      </c>
      <c r="H216" s="125"/>
      <c r="I216" s="125"/>
      <c r="J216" s="125"/>
      <c r="K216" s="125"/>
      <c r="L216" s="125"/>
    </row>
    <row r="217" spans="1:12" ht="9.9" customHeight="1" x14ac:dyDescent="0.3">
      <c r="A217" s="76" t="s">
        <v>741</v>
      </c>
      <c r="B217" s="121" t="s">
        <v>372</v>
      </c>
      <c r="C217" s="122"/>
      <c r="D217" s="122"/>
      <c r="E217" s="118" t="s">
        <v>742</v>
      </c>
      <c r="F217" s="119"/>
      <c r="G217" s="119"/>
      <c r="H217" s="118">
        <v>1886761.01</v>
      </c>
      <c r="I217" s="118">
        <v>1026966.26</v>
      </c>
      <c r="J217" s="118">
        <v>579098.35</v>
      </c>
      <c r="K217" s="118">
        <v>2334628.92</v>
      </c>
      <c r="L217" s="118">
        <f t="shared" ref="L217:L230" si="2">I217-J217</f>
        <v>447867.91000000003</v>
      </c>
    </row>
    <row r="218" spans="1:12" ht="9.9" customHeight="1" x14ac:dyDescent="0.3">
      <c r="A218" s="76" t="s">
        <v>743</v>
      </c>
      <c r="B218" s="121" t="s">
        <v>372</v>
      </c>
      <c r="C218" s="122"/>
      <c r="D218" s="122"/>
      <c r="E218" s="122"/>
      <c r="F218" s="118" t="s">
        <v>715</v>
      </c>
      <c r="G218" s="119"/>
      <c r="H218" s="118">
        <v>458349.25</v>
      </c>
      <c r="I218" s="118">
        <v>238814.24</v>
      </c>
      <c r="J218" s="118">
        <v>146380.12</v>
      </c>
      <c r="K218" s="118">
        <v>550783.37</v>
      </c>
      <c r="L218" s="118">
        <f t="shared" si="2"/>
        <v>92434.12</v>
      </c>
    </row>
    <row r="219" spans="1:12" ht="9.9" customHeight="1" x14ac:dyDescent="0.3">
      <c r="A219" s="78" t="s">
        <v>744</v>
      </c>
      <c r="B219" s="121" t="s">
        <v>372</v>
      </c>
      <c r="C219" s="122"/>
      <c r="D219" s="122"/>
      <c r="E219" s="122"/>
      <c r="F219" s="122"/>
      <c r="G219" s="123" t="s">
        <v>717</v>
      </c>
      <c r="H219" s="123">
        <v>238957.36</v>
      </c>
      <c r="I219" s="123">
        <v>54607.27</v>
      </c>
      <c r="J219" s="123">
        <v>0</v>
      </c>
      <c r="K219" s="123">
        <v>293564.63</v>
      </c>
      <c r="L219" s="123">
        <f t="shared" si="2"/>
        <v>54607.27</v>
      </c>
    </row>
    <row r="220" spans="1:12" ht="9.9" customHeight="1" x14ac:dyDescent="0.3">
      <c r="A220" s="78" t="s">
        <v>745</v>
      </c>
      <c r="B220" s="121" t="s">
        <v>372</v>
      </c>
      <c r="C220" s="122"/>
      <c r="D220" s="122"/>
      <c r="E220" s="122"/>
      <c r="F220" s="122"/>
      <c r="G220" s="123" t="s">
        <v>719</v>
      </c>
      <c r="H220" s="123">
        <v>30358.3</v>
      </c>
      <c r="I220" s="123">
        <v>116522.04</v>
      </c>
      <c r="J220" s="123">
        <v>118965.58</v>
      </c>
      <c r="K220" s="123">
        <v>27914.76</v>
      </c>
      <c r="L220" s="123">
        <f t="shared" si="2"/>
        <v>-2443.5400000000081</v>
      </c>
    </row>
    <row r="221" spans="1:12" ht="9.9" customHeight="1" x14ac:dyDescent="0.3">
      <c r="A221" s="78" t="s">
        <v>746</v>
      </c>
      <c r="B221" s="121" t="s">
        <v>372</v>
      </c>
      <c r="C221" s="122"/>
      <c r="D221" s="122"/>
      <c r="E221" s="122"/>
      <c r="F221" s="122"/>
      <c r="G221" s="123" t="s">
        <v>721</v>
      </c>
      <c r="H221" s="123">
        <v>28793.8</v>
      </c>
      <c r="I221" s="123">
        <v>31584.3</v>
      </c>
      <c r="J221" s="123">
        <v>25206.57</v>
      </c>
      <c r="K221" s="123">
        <v>35171.53</v>
      </c>
      <c r="L221" s="123">
        <f t="shared" si="2"/>
        <v>6377.73</v>
      </c>
    </row>
    <row r="222" spans="1:12" ht="9.9" customHeight="1" x14ac:dyDescent="0.3">
      <c r="A222" s="78" t="s">
        <v>747</v>
      </c>
      <c r="B222" s="121" t="s">
        <v>372</v>
      </c>
      <c r="C222" s="122"/>
      <c r="D222" s="122"/>
      <c r="E222" s="122"/>
      <c r="F222" s="122"/>
      <c r="G222" s="123" t="s">
        <v>748</v>
      </c>
      <c r="H222" s="123">
        <v>2926.97</v>
      </c>
      <c r="I222" s="123">
        <v>0</v>
      </c>
      <c r="J222" s="123">
        <v>0</v>
      </c>
      <c r="K222" s="123">
        <v>2926.97</v>
      </c>
      <c r="L222" s="123">
        <f t="shared" si="2"/>
        <v>0</v>
      </c>
    </row>
    <row r="223" spans="1:12" ht="9.9" customHeight="1" x14ac:dyDescent="0.3">
      <c r="A223" s="78" t="s">
        <v>749</v>
      </c>
      <c r="B223" s="121" t="s">
        <v>372</v>
      </c>
      <c r="C223" s="122"/>
      <c r="D223" s="122"/>
      <c r="E223" s="122"/>
      <c r="F223" s="122"/>
      <c r="G223" s="123" t="s">
        <v>723</v>
      </c>
      <c r="H223" s="123">
        <v>69229</v>
      </c>
      <c r="I223" s="123">
        <v>14914.96</v>
      </c>
      <c r="J223" s="123">
        <v>0</v>
      </c>
      <c r="K223" s="123">
        <v>84143.96</v>
      </c>
      <c r="L223" s="123">
        <f t="shared" si="2"/>
        <v>14914.96</v>
      </c>
    </row>
    <row r="224" spans="1:12" ht="9.9" customHeight="1" x14ac:dyDescent="0.3">
      <c r="A224" s="78" t="s">
        <v>750</v>
      </c>
      <c r="B224" s="121" t="s">
        <v>372</v>
      </c>
      <c r="C224" s="122"/>
      <c r="D224" s="122"/>
      <c r="E224" s="122"/>
      <c r="F224" s="122"/>
      <c r="G224" s="123" t="s">
        <v>725</v>
      </c>
      <c r="H224" s="123">
        <v>23640.32</v>
      </c>
      <c r="I224" s="123">
        <v>4390.38</v>
      </c>
      <c r="J224" s="123">
        <v>0.01</v>
      </c>
      <c r="K224" s="123">
        <v>28030.69</v>
      </c>
      <c r="L224" s="123">
        <f t="shared" si="2"/>
        <v>4390.37</v>
      </c>
    </row>
    <row r="225" spans="1:12" ht="9.9" customHeight="1" x14ac:dyDescent="0.3">
      <c r="A225" s="78" t="s">
        <v>751</v>
      </c>
      <c r="B225" s="121" t="s">
        <v>372</v>
      </c>
      <c r="C225" s="122"/>
      <c r="D225" s="122"/>
      <c r="E225" s="122"/>
      <c r="F225" s="122"/>
      <c r="G225" s="123" t="s">
        <v>727</v>
      </c>
      <c r="H225" s="123">
        <v>2588.3200000000002</v>
      </c>
      <c r="I225" s="123">
        <v>554.94000000000005</v>
      </c>
      <c r="J225" s="123">
        <v>0</v>
      </c>
      <c r="K225" s="123">
        <v>3143.26</v>
      </c>
      <c r="L225" s="123">
        <f t="shared" si="2"/>
        <v>554.94000000000005</v>
      </c>
    </row>
    <row r="226" spans="1:12" ht="9.9" customHeight="1" x14ac:dyDescent="0.3">
      <c r="A226" s="78" t="s">
        <v>752</v>
      </c>
      <c r="B226" s="121" t="s">
        <v>372</v>
      </c>
      <c r="C226" s="122"/>
      <c r="D226" s="122"/>
      <c r="E226" s="122"/>
      <c r="F226" s="122"/>
      <c r="G226" s="123" t="s">
        <v>753</v>
      </c>
      <c r="H226" s="123">
        <v>13466.78</v>
      </c>
      <c r="I226" s="123">
        <v>5467.65</v>
      </c>
      <c r="J226" s="123">
        <v>1548.65</v>
      </c>
      <c r="K226" s="123">
        <v>17385.78</v>
      </c>
      <c r="L226" s="123">
        <f t="shared" si="2"/>
        <v>3918.9999999999995</v>
      </c>
    </row>
    <row r="227" spans="1:12" ht="9.9" customHeight="1" x14ac:dyDescent="0.3">
      <c r="A227" s="78" t="s">
        <v>754</v>
      </c>
      <c r="B227" s="121" t="s">
        <v>372</v>
      </c>
      <c r="C227" s="122"/>
      <c r="D227" s="122"/>
      <c r="E227" s="122"/>
      <c r="F227" s="122"/>
      <c r="G227" s="123" t="s">
        <v>729</v>
      </c>
      <c r="H227" s="123">
        <v>520.88</v>
      </c>
      <c r="I227" s="123">
        <v>119.56</v>
      </c>
      <c r="J227" s="123">
        <v>0</v>
      </c>
      <c r="K227" s="123">
        <v>640.44000000000005</v>
      </c>
      <c r="L227" s="123">
        <f t="shared" si="2"/>
        <v>119.56</v>
      </c>
    </row>
    <row r="228" spans="1:12" ht="9.9" customHeight="1" x14ac:dyDescent="0.3">
      <c r="A228" s="78" t="s">
        <v>755</v>
      </c>
      <c r="B228" s="121" t="s">
        <v>372</v>
      </c>
      <c r="C228" s="122"/>
      <c r="D228" s="122"/>
      <c r="E228" s="122"/>
      <c r="F228" s="122"/>
      <c r="G228" s="123" t="s">
        <v>731</v>
      </c>
      <c r="H228" s="123">
        <v>37122.339999999997</v>
      </c>
      <c r="I228" s="123">
        <v>9313.34</v>
      </c>
      <c r="J228" s="123">
        <v>0</v>
      </c>
      <c r="K228" s="123">
        <v>46435.68</v>
      </c>
      <c r="L228" s="123">
        <f t="shared" si="2"/>
        <v>9313.34</v>
      </c>
    </row>
    <row r="229" spans="1:12" ht="9.9" customHeight="1" x14ac:dyDescent="0.3">
      <c r="A229" s="78" t="s">
        <v>756</v>
      </c>
      <c r="B229" s="121" t="s">
        <v>372</v>
      </c>
      <c r="C229" s="122"/>
      <c r="D229" s="122"/>
      <c r="E229" s="122"/>
      <c r="F229" s="122"/>
      <c r="G229" s="123" t="s">
        <v>757</v>
      </c>
      <c r="H229" s="123">
        <v>8451.18</v>
      </c>
      <c r="I229" s="123">
        <v>466.8</v>
      </c>
      <c r="J229" s="123">
        <v>659.31</v>
      </c>
      <c r="K229" s="123">
        <v>8258.67</v>
      </c>
      <c r="L229" s="123">
        <f t="shared" si="2"/>
        <v>-192.50999999999993</v>
      </c>
    </row>
    <row r="230" spans="1:12" ht="9.9" customHeight="1" x14ac:dyDescent="0.3">
      <c r="A230" s="78" t="s">
        <v>758</v>
      </c>
      <c r="B230" s="121" t="s">
        <v>372</v>
      </c>
      <c r="C230" s="122"/>
      <c r="D230" s="122"/>
      <c r="E230" s="122"/>
      <c r="F230" s="122"/>
      <c r="G230" s="123" t="s">
        <v>759</v>
      </c>
      <c r="H230" s="123">
        <v>2294</v>
      </c>
      <c r="I230" s="123">
        <v>873</v>
      </c>
      <c r="J230" s="123">
        <v>0</v>
      </c>
      <c r="K230" s="123">
        <v>3167</v>
      </c>
      <c r="L230" s="123">
        <f t="shared" si="2"/>
        <v>873</v>
      </c>
    </row>
    <row r="231" spans="1:12" ht="9.9" customHeight="1" x14ac:dyDescent="0.3">
      <c r="A231" s="80" t="s">
        <v>372</v>
      </c>
      <c r="B231" s="121" t="s">
        <v>372</v>
      </c>
      <c r="C231" s="122"/>
      <c r="D231" s="122"/>
      <c r="E231" s="122"/>
      <c r="F231" s="122"/>
      <c r="G231" s="124" t="s">
        <v>372</v>
      </c>
      <c r="H231" s="125"/>
      <c r="I231" s="125"/>
      <c r="J231" s="125"/>
      <c r="K231" s="125"/>
      <c r="L231" s="125"/>
    </row>
    <row r="232" spans="1:12" ht="9.9" customHeight="1" x14ac:dyDescent="0.3">
      <c r="A232" s="76" t="s">
        <v>760</v>
      </c>
      <c r="B232" s="121" t="s">
        <v>372</v>
      </c>
      <c r="C232" s="122"/>
      <c r="D232" s="122"/>
      <c r="E232" s="122"/>
      <c r="F232" s="118" t="s">
        <v>733</v>
      </c>
      <c r="G232" s="119"/>
      <c r="H232" s="118">
        <v>1428411.76</v>
      </c>
      <c r="I232" s="118">
        <v>788152.02</v>
      </c>
      <c r="J232" s="118">
        <v>432718.23</v>
      </c>
      <c r="K232" s="118">
        <v>1783845.55</v>
      </c>
      <c r="L232" s="118">
        <f t="shared" ref="L232:L245" si="3">I232-J232</f>
        <v>355433.79000000004</v>
      </c>
    </row>
    <row r="233" spans="1:12" ht="9.9" customHeight="1" x14ac:dyDescent="0.3">
      <c r="A233" s="78" t="s">
        <v>761</v>
      </c>
      <c r="B233" s="121" t="s">
        <v>372</v>
      </c>
      <c r="C233" s="122"/>
      <c r="D233" s="122"/>
      <c r="E233" s="122"/>
      <c r="F233" s="122"/>
      <c r="G233" s="123" t="s">
        <v>717</v>
      </c>
      <c r="H233" s="123">
        <v>697512.89</v>
      </c>
      <c r="I233" s="123">
        <v>169541.47</v>
      </c>
      <c r="J233" s="123">
        <v>0</v>
      </c>
      <c r="K233" s="123">
        <v>867054.36</v>
      </c>
      <c r="L233" s="123">
        <f t="shared" si="3"/>
        <v>169541.47</v>
      </c>
    </row>
    <row r="234" spans="1:12" ht="9.9" customHeight="1" x14ac:dyDescent="0.3">
      <c r="A234" s="78" t="s">
        <v>762</v>
      </c>
      <c r="B234" s="121" t="s">
        <v>372</v>
      </c>
      <c r="C234" s="122"/>
      <c r="D234" s="122"/>
      <c r="E234" s="122"/>
      <c r="F234" s="122"/>
      <c r="G234" s="123" t="s">
        <v>719</v>
      </c>
      <c r="H234" s="123">
        <v>91658.63</v>
      </c>
      <c r="I234" s="123">
        <v>367644.65</v>
      </c>
      <c r="J234" s="123">
        <v>331800.36</v>
      </c>
      <c r="K234" s="123">
        <v>127502.92</v>
      </c>
      <c r="L234" s="123">
        <f t="shared" si="3"/>
        <v>35844.290000000037</v>
      </c>
    </row>
    <row r="235" spans="1:12" ht="9.9" customHeight="1" x14ac:dyDescent="0.3">
      <c r="A235" s="78" t="s">
        <v>763</v>
      </c>
      <c r="B235" s="121" t="s">
        <v>372</v>
      </c>
      <c r="C235" s="122"/>
      <c r="D235" s="122"/>
      <c r="E235" s="122"/>
      <c r="F235" s="122"/>
      <c r="G235" s="123" t="s">
        <v>721</v>
      </c>
      <c r="H235" s="123">
        <v>87163.17</v>
      </c>
      <c r="I235" s="123">
        <v>108549.96</v>
      </c>
      <c r="J235" s="123">
        <v>86934.36</v>
      </c>
      <c r="K235" s="123">
        <v>108778.77</v>
      </c>
      <c r="L235" s="123">
        <f t="shared" si="3"/>
        <v>21615.600000000006</v>
      </c>
    </row>
    <row r="236" spans="1:12" ht="9.9" customHeight="1" x14ac:dyDescent="0.3">
      <c r="A236" s="78" t="s">
        <v>764</v>
      </c>
      <c r="B236" s="121" t="s">
        <v>372</v>
      </c>
      <c r="C236" s="122"/>
      <c r="D236" s="122"/>
      <c r="E236" s="122"/>
      <c r="F236" s="122"/>
      <c r="G236" s="123" t="s">
        <v>748</v>
      </c>
      <c r="H236" s="123">
        <v>-885.22</v>
      </c>
      <c r="I236" s="123">
        <v>0</v>
      </c>
      <c r="J236" s="123">
        <v>0</v>
      </c>
      <c r="K236" s="123">
        <v>-885.22</v>
      </c>
      <c r="L236" s="123">
        <f t="shared" si="3"/>
        <v>0</v>
      </c>
    </row>
    <row r="237" spans="1:12" ht="9.9" customHeight="1" x14ac:dyDescent="0.3">
      <c r="A237" s="78" t="s">
        <v>765</v>
      </c>
      <c r="B237" s="121" t="s">
        <v>372</v>
      </c>
      <c r="C237" s="122"/>
      <c r="D237" s="122"/>
      <c r="E237" s="122"/>
      <c r="F237" s="122"/>
      <c r="G237" s="123" t="s">
        <v>766</v>
      </c>
      <c r="H237" s="123">
        <v>947.91</v>
      </c>
      <c r="I237" s="123">
        <v>297.82</v>
      </c>
      <c r="J237" s="123">
        <v>0</v>
      </c>
      <c r="K237" s="123">
        <v>1245.73</v>
      </c>
      <c r="L237" s="123">
        <f t="shared" si="3"/>
        <v>297.82</v>
      </c>
    </row>
    <row r="238" spans="1:12" ht="9.9" customHeight="1" x14ac:dyDescent="0.3">
      <c r="A238" s="78" t="s">
        <v>767</v>
      </c>
      <c r="B238" s="121" t="s">
        <v>372</v>
      </c>
      <c r="C238" s="122"/>
      <c r="D238" s="122"/>
      <c r="E238" s="122"/>
      <c r="F238" s="122"/>
      <c r="G238" s="123" t="s">
        <v>723</v>
      </c>
      <c r="H238" s="123">
        <v>206909.5</v>
      </c>
      <c r="I238" s="123">
        <v>49540.480000000003</v>
      </c>
      <c r="J238" s="123">
        <v>0</v>
      </c>
      <c r="K238" s="123">
        <v>256449.98</v>
      </c>
      <c r="L238" s="123">
        <f t="shared" si="3"/>
        <v>49540.480000000003</v>
      </c>
    </row>
    <row r="239" spans="1:12" ht="9.9" customHeight="1" x14ac:dyDescent="0.3">
      <c r="A239" s="78" t="s">
        <v>768</v>
      </c>
      <c r="B239" s="121" t="s">
        <v>372</v>
      </c>
      <c r="C239" s="122"/>
      <c r="D239" s="122"/>
      <c r="E239" s="122"/>
      <c r="F239" s="122"/>
      <c r="G239" s="123" t="s">
        <v>725</v>
      </c>
      <c r="H239" s="123">
        <v>61537.63</v>
      </c>
      <c r="I239" s="123">
        <v>14580.03</v>
      </c>
      <c r="J239" s="123">
        <v>0</v>
      </c>
      <c r="K239" s="123">
        <v>76117.66</v>
      </c>
      <c r="L239" s="123">
        <f t="shared" si="3"/>
        <v>14580.03</v>
      </c>
    </row>
    <row r="240" spans="1:12" ht="9.9" customHeight="1" x14ac:dyDescent="0.3">
      <c r="A240" s="78" t="s">
        <v>769</v>
      </c>
      <c r="B240" s="121" t="s">
        <v>372</v>
      </c>
      <c r="C240" s="122"/>
      <c r="D240" s="122"/>
      <c r="E240" s="122"/>
      <c r="F240" s="122"/>
      <c r="G240" s="123" t="s">
        <v>727</v>
      </c>
      <c r="H240" s="123">
        <v>7734.12</v>
      </c>
      <c r="I240" s="123">
        <v>1830.71</v>
      </c>
      <c r="J240" s="123">
        <v>0</v>
      </c>
      <c r="K240" s="123">
        <v>9564.83</v>
      </c>
      <c r="L240" s="123">
        <f t="shared" si="3"/>
        <v>1830.71</v>
      </c>
    </row>
    <row r="241" spans="1:12" ht="9.9" customHeight="1" x14ac:dyDescent="0.3">
      <c r="A241" s="78" t="s">
        <v>770</v>
      </c>
      <c r="B241" s="121" t="s">
        <v>372</v>
      </c>
      <c r="C241" s="122"/>
      <c r="D241" s="122"/>
      <c r="E241" s="122"/>
      <c r="F241" s="122"/>
      <c r="G241" s="123" t="s">
        <v>753</v>
      </c>
      <c r="H241" s="123">
        <v>69558.210000000006</v>
      </c>
      <c r="I241" s="123">
        <v>28130.03</v>
      </c>
      <c r="J241" s="123">
        <v>8926.9699999999993</v>
      </c>
      <c r="K241" s="123">
        <v>88761.27</v>
      </c>
      <c r="L241" s="123">
        <f t="shared" si="3"/>
        <v>19203.059999999998</v>
      </c>
    </row>
    <row r="242" spans="1:12" ht="9.9" customHeight="1" x14ac:dyDescent="0.3">
      <c r="A242" s="78" t="s">
        <v>771</v>
      </c>
      <c r="B242" s="121" t="s">
        <v>372</v>
      </c>
      <c r="C242" s="122"/>
      <c r="D242" s="122"/>
      <c r="E242" s="122"/>
      <c r="F242" s="122"/>
      <c r="G242" s="123" t="s">
        <v>729</v>
      </c>
      <c r="H242" s="123">
        <v>2339.9</v>
      </c>
      <c r="I242" s="123">
        <v>581.88</v>
      </c>
      <c r="J242" s="123">
        <v>0</v>
      </c>
      <c r="K242" s="123">
        <v>2921.78</v>
      </c>
      <c r="L242" s="123">
        <f t="shared" si="3"/>
        <v>581.88</v>
      </c>
    </row>
    <row r="243" spans="1:12" ht="9.9" customHeight="1" x14ac:dyDescent="0.3">
      <c r="A243" s="78" t="s">
        <v>772</v>
      </c>
      <c r="B243" s="121" t="s">
        <v>372</v>
      </c>
      <c r="C243" s="122"/>
      <c r="D243" s="122"/>
      <c r="E243" s="122"/>
      <c r="F243" s="122"/>
      <c r="G243" s="123" t="s">
        <v>731</v>
      </c>
      <c r="H243" s="123">
        <v>156829.64000000001</v>
      </c>
      <c r="I243" s="123">
        <v>39936.69</v>
      </c>
      <c r="J243" s="123">
        <v>0</v>
      </c>
      <c r="K243" s="123">
        <v>196766.33</v>
      </c>
      <c r="L243" s="123">
        <f t="shared" si="3"/>
        <v>39936.69</v>
      </c>
    </row>
    <row r="244" spans="1:12" ht="9.9" customHeight="1" x14ac:dyDescent="0.3">
      <c r="A244" s="78" t="s">
        <v>773</v>
      </c>
      <c r="B244" s="121" t="s">
        <v>372</v>
      </c>
      <c r="C244" s="122"/>
      <c r="D244" s="122"/>
      <c r="E244" s="122"/>
      <c r="F244" s="122"/>
      <c r="G244" s="123" t="s">
        <v>757</v>
      </c>
      <c r="H244" s="123">
        <v>45684.38</v>
      </c>
      <c r="I244" s="123">
        <v>6936.3</v>
      </c>
      <c r="J244" s="123">
        <v>5056.54</v>
      </c>
      <c r="K244" s="123">
        <v>47564.14</v>
      </c>
      <c r="L244" s="123">
        <f t="shared" si="3"/>
        <v>1879.7600000000002</v>
      </c>
    </row>
    <row r="245" spans="1:12" ht="9.9" customHeight="1" x14ac:dyDescent="0.3">
      <c r="A245" s="78" t="s">
        <v>774</v>
      </c>
      <c r="B245" s="121" t="s">
        <v>372</v>
      </c>
      <c r="C245" s="122"/>
      <c r="D245" s="122"/>
      <c r="E245" s="122"/>
      <c r="F245" s="122"/>
      <c r="G245" s="123" t="s">
        <v>759</v>
      </c>
      <c r="H245" s="123">
        <v>1421</v>
      </c>
      <c r="I245" s="123">
        <v>582</v>
      </c>
      <c r="J245" s="123">
        <v>0</v>
      </c>
      <c r="K245" s="123">
        <v>2003</v>
      </c>
      <c r="L245" s="123">
        <f t="shared" si="3"/>
        <v>582</v>
      </c>
    </row>
    <row r="246" spans="1:12" ht="9.9" customHeight="1" x14ac:dyDescent="0.3">
      <c r="A246" s="80" t="s">
        <v>372</v>
      </c>
      <c r="B246" s="121" t="s">
        <v>372</v>
      </c>
      <c r="C246" s="122"/>
      <c r="D246" s="122"/>
      <c r="E246" s="122"/>
      <c r="F246" s="122"/>
      <c r="G246" s="124" t="s">
        <v>372</v>
      </c>
      <c r="H246" s="125"/>
      <c r="I246" s="125"/>
      <c r="J246" s="125"/>
      <c r="K246" s="125"/>
      <c r="L246" s="125"/>
    </row>
    <row r="247" spans="1:12" ht="9.9" customHeight="1" x14ac:dyDescent="0.3">
      <c r="A247" s="76" t="s">
        <v>775</v>
      </c>
      <c r="B247" s="121" t="s">
        <v>372</v>
      </c>
      <c r="C247" s="122"/>
      <c r="D247" s="122"/>
      <c r="E247" s="118" t="s">
        <v>776</v>
      </c>
      <c r="F247" s="119"/>
      <c r="G247" s="119"/>
      <c r="H247" s="118">
        <v>231991.43</v>
      </c>
      <c r="I247" s="118">
        <v>42745.79</v>
      </c>
      <c r="J247" s="118">
        <v>344.58</v>
      </c>
      <c r="K247" s="118">
        <v>274392.64</v>
      </c>
      <c r="L247" s="118">
        <f t="shared" ref="L247:L251" si="4">I247-J247</f>
        <v>42401.21</v>
      </c>
    </row>
    <row r="248" spans="1:12" ht="9.9" customHeight="1" x14ac:dyDescent="0.3">
      <c r="A248" s="76" t="s">
        <v>777</v>
      </c>
      <c r="B248" s="121" t="s">
        <v>372</v>
      </c>
      <c r="C248" s="122"/>
      <c r="D248" s="122"/>
      <c r="E248" s="122"/>
      <c r="F248" s="118" t="s">
        <v>715</v>
      </c>
      <c r="G248" s="119"/>
      <c r="H248" s="118">
        <v>5910.84</v>
      </c>
      <c r="I248" s="118">
        <v>2217.08</v>
      </c>
      <c r="J248" s="118">
        <v>0</v>
      </c>
      <c r="K248" s="118">
        <v>8127.92</v>
      </c>
      <c r="L248" s="118">
        <f t="shared" si="4"/>
        <v>2217.08</v>
      </c>
    </row>
    <row r="249" spans="1:12" ht="9.9" customHeight="1" x14ac:dyDescent="0.3">
      <c r="A249" s="78" t="s">
        <v>778</v>
      </c>
      <c r="B249" s="121" t="s">
        <v>372</v>
      </c>
      <c r="C249" s="122"/>
      <c r="D249" s="122"/>
      <c r="E249" s="122"/>
      <c r="F249" s="122"/>
      <c r="G249" s="123" t="s">
        <v>729</v>
      </c>
      <c r="H249" s="123">
        <v>34.15</v>
      </c>
      <c r="I249" s="123">
        <v>17.079999999999998</v>
      </c>
      <c r="J249" s="123">
        <v>0</v>
      </c>
      <c r="K249" s="123">
        <v>51.23</v>
      </c>
      <c r="L249" s="123">
        <f t="shared" si="4"/>
        <v>17.079999999999998</v>
      </c>
    </row>
    <row r="250" spans="1:12" ht="9.9" customHeight="1" x14ac:dyDescent="0.3">
      <c r="A250" s="78" t="s">
        <v>779</v>
      </c>
      <c r="B250" s="121" t="s">
        <v>372</v>
      </c>
      <c r="C250" s="122"/>
      <c r="D250" s="122"/>
      <c r="E250" s="122"/>
      <c r="F250" s="122"/>
      <c r="G250" s="123" t="s">
        <v>757</v>
      </c>
      <c r="H250" s="123">
        <v>1550.02</v>
      </c>
      <c r="I250" s="123">
        <v>0</v>
      </c>
      <c r="J250" s="123">
        <v>0</v>
      </c>
      <c r="K250" s="123">
        <v>1550.02</v>
      </c>
      <c r="L250" s="123">
        <f t="shared" si="4"/>
        <v>0</v>
      </c>
    </row>
    <row r="251" spans="1:12" ht="9.9" customHeight="1" x14ac:dyDescent="0.3">
      <c r="A251" s="78" t="s">
        <v>780</v>
      </c>
      <c r="B251" s="121" t="s">
        <v>372</v>
      </c>
      <c r="C251" s="122"/>
      <c r="D251" s="122"/>
      <c r="E251" s="122"/>
      <c r="F251" s="122"/>
      <c r="G251" s="123" t="s">
        <v>781</v>
      </c>
      <c r="H251" s="123">
        <v>4326.67</v>
      </c>
      <c r="I251" s="123">
        <v>2200</v>
      </c>
      <c r="J251" s="123">
        <v>0</v>
      </c>
      <c r="K251" s="123">
        <v>6526.67</v>
      </c>
      <c r="L251" s="123">
        <f t="shared" si="4"/>
        <v>2200</v>
      </c>
    </row>
    <row r="252" spans="1:12" ht="9.9" customHeight="1" x14ac:dyDescent="0.3">
      <c r="A252" s="80" t="s">
        <v>372</v>
      </c>
      <c r="B252" s="121" t="s">
        <v>372</v>
      </c>
      <c r="C252" s="122"/>
      <c r="D252" s="122"/>
      <c r="E252" s="122"/>
      <c r="F252" s="122"/>
      <c r="G252" s="124" t="s">
        <v>372</v>
      </c>
      <c r="H252" s="125"/>
      <c r="I252" s="125"/>
      <c r="J252" s="125"/>
      <c r="K252" s="125"/>
      <c r="L252" s="125"/>
    </row>
    <row r="253" spans="1:12" ht="9.9" customHeight="1" x14ac:dyDescent="0.3">
      <c r="A253" s="76" t="s">
        <v>782</v>
      </c>
      <c r="B253" s="121" t="s">
        <v>372</v>
      </c>
      <c r="C253" s="122"/>
      <c r="D253" s="122"/>
      <c r="E253" s="122"/>
      <c r="F253" s="118" t="s">
        <v>733</v>
      </c>
      <c r="G253" s="119"/>
      <c r="H253" s="118">
        <v>226080.59</v>
      </c>
      <c r="I253" s="118">
        <v>40528.71</v>
      </c>
      <c r="J253" s="118">
        <v>344.58</v>
      </c>
      <c r="K253" s="118">
        <v>266264.71999999997</v>
      </c>
      <c r="L253" s="118">
        <f t="shared" ref="L253:L256" si="5">I253-J253</f>
        <v>40184.129999999997</v>
      </c>
    </row>
    <row r="254" spans="1:12" ht="9.9" customHeight="1" x14ac:dyDescent="0.3">
      <c r="A254" s="78" t="s">
        <v>783</v>
      </c>
      <c r="B254" s="121" t="s">
        <v>372</v>
      </c>
      <c r="C254" s="122"/>
      <c r="D254" s="122"/>
      <c r="E254" s="122"/>
      <c r="F254" s="122"/>
      <c r="G254" s="123" t="s">
        <v>729</v>
      </c>
      <c r="H254" s="123">
        <v>1938.41</v>
      </c>
      <c r="I254" s="123">
        <v>418.46</v>
      </c>
      <c r="J254" s="123">
        <v>0</v>
      </c>
      <c r="K254" s="123">
        <v>2356.87</v>
      </c>
      <c r="L254" s="123">
        <f t="shared" si="5"/>
        <v>418.46</v>
      </c>
    </row>
    <row r="255" spans="1:12" ht="9.9" customHeight="1" x14ac:dyDescent="0.3">
      <c r="A255" s="78" t="s">
        <v>784</v>
      </c>
      <c r="B255" s="121" t="s">
        <v>372</v>
      </c>
      <c r="C255" s="122"/>
      <c r="D255" s="122"/>
      <c r="E255" s="122"/>
      <c r="F255" s="122"/>
      <c r="G255" s="123" t="s">
        <v>757</v>
      </c>
      <c r="H255" s="123">
        <v>47325.57</v>
      </c>
      <c r="I255" s="123">
        <v>1522.6</v>
      </c>
      <c r="J255" s="123">
        <v>344.58</v>
      </c>
      <c r="K255" s="123">
        <v>48503.59</v>
      </c>
      <c r="L255" s="123">
        <f t="shared" si="5"/>
        <v>1178.02</v>
      </c>
    </row>
    <row r="256" spans="1:12" ht="9.9" customHeight="1" x14ac:dyDescent="0.3">
      <c r="A256" s="78" t="s">
        <v>785</v>
      </c>
      <c r="B256" s="121" t="s">
        <v>372</v>
      </c>
      <c r="C256" s="122"/>
      <c r="D256" s="122"/>
      <c r="E256" s="122"/>
      <c r="F256" s="122"/>
      <c r="G256" s="123" t="s">
        <v>781</v>
      </c>
      <c r="H256" s="123">
        <v>176816.61</v>
      </c>
      <c r="I256" s="123">
        <v>38587.65</v>
      </c>
      <c r="J256" s="123">
        <v>0</v>
      </c>
      <c r="K256" s="123">
        <v>215404.26</v>
      </c>
      <c r="L256" s="123">
        <f t="shared" si="5"/>
        <v>38587.65</v>
      </c>
    </row>
    <row r="257" spans="1:12" ht="9.9" customHeight="1" x14ac:dyDescent="0.3">
      <c r="A257" s="76" t="s">
        <v>372</v>
      </c>
      <c r="B257" s="121" t="s">
        <v>372</v>
      </c>
      <c r="C257" s="122"/>
      <c r="D257" s="122"/>
      <c r="E257" s="118" t="s">
        <v>372</v>
      </c>
      <c r="F257" s="119"/>
      <c r="G257" s="119"/>
      <c r="H257" s="119"/>
      <c r="I257" s="119"/>
      <c r="J257" s="119"/>
      <c r="K257" s="119"/>
      <c r="L257" s="119"/>
    </row>
    <row r="258" spans="1:12" ht="9.9" customHeight="1" x14ac:dyDescent="0.3">
      <c r="A258" s="76" t="s">
        <v>786</v>
      </c>
      <c r="B258" s="121" t="s">
        <v>372</v>
      </c>
      <c r="C258" s="122"/>
      <c r="D258" s="118" t="s">
        <v>787</v>
      </c>
      <c r="E258" s="119"/>
      <c r="F258" s="119"/>
      <c r="G258" s="119"/>
      <c r="H258" s="118">
        <v>727534.79</v>
      </c>
      <c r="I258" s="118">
        <v>130628.45</v>
      </c>
      <c r="J258" s="118">
        <v>0.01</v>
      </c>
      <c r="K258" s="118">
        <v>858163.23</v>
      </c>
      <c r="L258" s="118">
        <f t="shared" ref="L258:L268" si="6">I258-J258</f>
        <v>130628.44</v>
      </c>
    </row>
    <row r="259" spans="1:12" ht="9.9" customHeight="1" x14ac:dyDescent="0.3">
      <c r="A259" s="76" t="s">
        <v>788</v>
      </c>
      <c r="B259" s="121" t="s">
        <v>372</v>
      </c>
      <c r="C259" s="122"/>
      <c r="D259" s="122"/>
      <c r="E259" s="118" t="s">
        <v>787</v>
      </c>
      <c r="F259" s="119"/>
      <c r="G259" s="119"/>
      <c r="H259" s="118">
        <v>727534.79</v>
      </c>
      <c r="I259" s="118">
        <v>130628.45</v>
      </c>
      <c r="J259" s="118">
        <v>0.01</v>
      </c>
      <c r="K259" s="118">
        <v>858163.23</v>
      </c>
      <c r="L259" s="118">
        <f t="shared" si="6"/>
        <v>130628.44</v>
      </c>
    </row>
    <row r="260" spans="1:12" ht="9.9" customHeight="1" x14ac:dyDescent="0.3">
      <c r="A260" s="76" t="s">
        <v>789</v>
      </c>
      <c r="B260" s="121" t="s">
        <v>372</v>
      </c>
      <c r="C260" s="122"/>
      <c r="D260" s="122"/>
      <c r="E260" s="122"/>
      <c r="F260" s="118" t="s">
        <v>787</v>
      </c>
      <c r="G260" s="119"/>
      <c r="H260" s="118">
        <v>727534.79</v>
      </c>
      <c r="I260" s="118">
        <v>130628.45</v>
      </c>
      <c r="J260" s="118">
        <v>0.01</v>
      </c>
      <c r="K260" s="118">
        <v>858163.23</v>
      </c>
      <c r="L260" s="118">
        <f t="shared" si="6"/>
        <v>130628.44</v>
      </c>
    </row>
    <row r="261" spans="1:12" ht="9.9" customHeight="1" x14ac:dyDescent="0.3">
      <c r="A261" s="78" t="s">
        <v>790</v>
      </c>
      <c r="B261" s="121" t="s">
        <v>372</v>
      </c>
      <c r="C261" s="122"/>
      <c r="D261" s="122"/>
      <c r="E261" s="122"/>
      <c r="F261" s="122"/>
      <c r="G261" s="123" t="s">
        <v>791</v>
      </c>
      <c r="H261" s="123">
        <v>12160</v>
      </c>
      <c r="I261" s="123">
        <v>3230</v>
      </c>
      <c r="J261" s="123">
        <v>0</v>
      </c>
      <c r="K261" s="123">
        <v>15390</v>
      </c>
      <c r="L261" s="123">
        <f t="shared" si="6"/>
        <v>3230</v>
      </c>
    </row>
    <row r="262" spans="1:12" ht="9.9" customHeight="1" x14ac:dyDescent="0.3">
      <c r="A262" s="78" t="s">
        <v>792</v>
      </c>
      <c r="B262" s="121" t="s">
        <v>372</v>
      </c>
      <c r="C262" s="122"/>
      <c r="D262" s="122"/>
      <c r="E262" s="122"/>
      <c r="F262" s="122"/>
      <c r="G262" s="123" t="s">
        <v>793</v>
      </c>
      <c r="H262" s="123">
        <v>3748.5</v>
      </c>
      <c r="I262" s="123">
        <v>1249.5</v>
      </c>
      <c r="J262" s="123">
        <v>0</v>
      </c>
      <c r="K262" s="123">
        <v>4998</v>
      </c>
      <c r="L262" s="123">
        <f t="shared" si="6"/>
        <v>1249.5</v>
      </c>
    </row>
    <row r="263" spans="1:12" ht="9.9" customHeight="1" x14ac:dyDescent="0.3">
      <c r="A263" s="78" t="s">
        <v>796</v>
      </c>
      <c r="B263" s="121" t="s">
        <v>372</v>
      </c>
      <c r="C263" s="122"/>
      <c r="D263" s="122"/>
      <c r="E263" s="122"/>
      <c r="F263" s="122"/>
      <c r="G263" s="123" t="s">
        <v>797</v>
      </c>
      <c r="H263" s="123">
        <v>19957.2</v>
      </c>
      <c r="I263" s="123">
        <v>4470.8599999999997</v>
      </c>
      <c r="J263" s="123">
        <v>0</v>
      </c>
      <c r="K263" s="123">
        <v>24428.06</v>
      </c>
      <c r="L263" s="123">
        <f t="shared" si="6"/>
        <v>4470.8599999999997</v>
      </c>
    </row>
    <row r="264" spans="1:12" ht="9.9" customHeight="1" x14ac:dyDescent="0.3">
      <c r="A264" s="78" t="s">
        <v>798</v>
      </c>
      <c r="B264" s="121" t="s">
        <v>372</v>
      </c>
      <c r="C264" s="122"/>
      <c r="D264" s="122"/>
      <c r="E264" s="122"/>
      <c r="F264" s="122"/>
      <c r="G264" s="123" t="s">
        <v>799</v>
      </c>
      <c r="H264" s="123">
        <v>192638.46</v>
      </c>
      <c r="I264" s="123">
        <v>42909.62</v>
      </c>
      <c r="J264" s="123">
        <v>0</v>
      </c>
      <c r="K264" s="123">
        <v>235548.08</v>
      </c>
      <c r="L264" s="123">
        <f t="shared" si="6"/>
        <v>42909.62</v>
      </c>
    </row>
    <row r="265" spans="1:12" ht="18.899999999999999" customHeight="1" x14ac:dyDescent="0.3">
      <c r="A265" s="78" t="s">
        <v>800</v>
      </c>
      <c r="B265" s="121" t="s">
        <v>372</v>
      </c>
      <c r="C265" s="122"/>
      <c r="D265" s="122"/>
      <c r="E265" s="122"/>
      <c r="F265" s="122"/>
      <c r="G265" s="123" t="s">
        <v>801</v>
      </c>
      <c r="H265" s="123">
        <v>296025.33</v>
      </c>
      <c r="I265" s="123">
        <v>1829.5</v>
      </c>
      <c r="J265" s="123">
        <v>0</v>
      </c>
      <c r="K265" s="123">
        <v>297854.83</v>
      </c>
      <c r="L265" s="123">
        <f t="shared" si="6"/>
        <v>1829.5</v>
      </c>
    </row>
    <row r="266" spans="1:12" ht="9.9" customHeight="1" x14ac:dyDescent="0.3">
      <c r="A266" s="78" t="s">
        <v>802</v>
      </c>
      <c r="B266" s="121" t="s">
        <v>372</v>
      </c>
      <c r="C266" s="122"/>
      <c r="D266" s="122"/>
      <c r="E266" s="122"/>
      <c r="F266" s="122"/>
      <c r="G266" s="123" t="s">
        <v>803</v>
      </c>
      <c r="H266" s="123">
        <v>164461.89000000001</v>
      </c>
      <c r="I266" s="123">
        <v>49411.32</v>
      </c>
      <c r="J266" s="123">
        <v>0</v>
      </c>
      <c r="K266" s="123">
        <v>213873.21</v>
      </c>
      <c r="L266" s="123">
        <f t="shared" si="6"/>
        <v>49411.32</v>
      </c>
    </row>
    <row r="267" spans="1:12" ht="9.9" customHeight="1" x14ac:dyDescent="0.3">
      <c r="A267" s="78" t="s">
        <v>804</v>
      </c>
      <c r="B267" s="121" t="s">
        <v>372</v>
      </c>
      <c r="C267" s="122"/>
      <c r="D267" s="122"/>
      <c r="E267" s="122"/>
      <c r="F267" s="122"/>
      <c r="G267" s="123" t="s">
        <v>805</v>
      </c>
      <c r="H267" s="123">
        <v>10884.61</v>
      </c>
      <c r="I267" s="123">
        <v>21350.49</v>
      </c>
      <c r="J267" s="123">
        <v>0</v>
      </c>
      <c r="K267" s="123">
        <v>32235.1</v>
      </c>
      <c r="L267" s="123">
        <f t="shared" si="6"/>
        <v>21350.49</v>
      </c>
    </row>
    <row r="268" spans="1:12" ht="9.9" customHeight="1" x14ac:dyDescent="0.3">
      <c r="A268" s="78" t="s">
        <v>806</v>
      </c>
      <c r="B268" s="121" t="s">
        <v>372</v>
      </c>
      <c r="C268" s="122"/>
      <c r="D268" s="122"/>
      <c r="E268" s="122"/>
      <c r="F268" s="122"/>
      <c r="G268" s="123" t="s">
        <v>807</v>
      </c>
      <c r="H268" s="123">
        <v>27658.799999999999</v>
      </c>
      <c r="I268" s="123">
        <v>6177.16</v>
      </c>
      <c r="J268" s="123">
        <v>0.01</v>
      </c>
      <c r="K268" s="123">
        <v>33835.949999999997</v>
      </c>
      <c r="L268" s="123">
        <f t="shared" si="6"/>
        <v>6177.15</v>
      </c>
    </row>
    <row r="269" spans="1:12" ht="9.9" customHeight="1" x14ac:dyDescent="0.3">
      <c r="A269" s="80" t="s">
        <v>372</v>
      </c>
      <c r="B269" s="121" t="s">
        <v>372</v>
      </c>
      <c r="C269" s="122"/>
      <c r="D269" s="122"/>
      <c r="E269" s="122"/>
      <c r="F269" s="122"/>
      <c r="G269" s="124" t="s">
        <v>372</v>
      </c>
      <c r="H269" s="125"/>
      <c r="I269" s="125"/>
      <c r="J269" s="125"/>
      <c r="K269" s="125"/>
      <c r="L269" s="125"/>
    </row>
    <row r="270" spans="1:12" ht="9.9" customHeight="1" x14ac:dyDescent="0.3">
      <c r="A270" s="76" t="s">
        <v>808</v>
      </c>
      <c r="B270" s="120" t="s">
        <v>372</v>
      </c>
      <c r="C270" s="118" t="s">
        <v>809</v>
      </c>
      <c r="D270" s="119"/>
      <c r="E270" s="119"/>
      <c r="F270" s="119"/>
      <c r="G270" s="119"/>
      <c r="H270" s="118">
        <v>238505.31</v>
      </c>
      <c r="I270" s="118">
        <v>60367.71</v>
      </c>
      <c r="J270" s="118">
        <v>0</v>
      </c>
      <c r="K270" s="118">
        <v>298873.02</v>
      </c>
      <c r="L270" s="118">
        <f t="shared" ref="L270:L274" si="7">I270-J270</f>
        <v>60367.71</v>
      </c>
    </row>
    <row r="271" spans="1:12" ht="9.9" customHeight="1" x14ac:dyDescent="0.3">
      <c r="A271" s="76" t="s">
        <v>810</v>
      </c>
      <c r="B271" s="121" t="s">
        <v>372</v>
      </c>
      <c r="C271" s="122"/>
      <c r="D271" s="118" t="s">
        <v>809</v>
      </c>
      <c r="E271" s="119"/>
      <c r="F271" s="119"/>
      <c r="G271" s="119"/>
      <c r="H271" s="118">
        <v>238505.31</v>
      </c>
      <c r="I271" s="118">
        <v>60367.71</v>
      </c>
      <c r="J271" s="118">
        <v>0</v>
      </c>
      <c r="K271" s="118">
        <v>298873.02</v>
      </c>
      <c r="L271" s="118">
        <f t="shared" si="7"/>
        <v>60367.71</v>
      </c>
    </row>
    <row r="272" spans="1:12" ht="9.9" customHeight="1" x14ac:dyDescent="0.3">
      <c r="A272" s="76" t="s">
        <v>811</v>
      </c>
      <c r="B272" s="121" t="s">
        <v>372</v>
      </c>
      <c r="C272" s="122"/>
      <c r="D272" s="122"/>
      <c r="E272" s="118" t="s">
        <v>809</v>
      </c>
      <c r="F272" s="119"/>
      <c r="G272" s="119"/>
      <c r="H272" s="118">
        <v>238505.31</v>
      </c>
      <c r="I272" s="118">
        <v>60367.71</v>
      </c>
      <c r="J272" s="118">
        <v>0</v>
      </c>
      <c r="K272" s="118">
        <v>298873.02</v>
      </c>
      <c r="L272" s="118">
        <f t="shared" si="7"/>
        <v>60367.71</v>
      </c>
    </row>
    <row r="273" spans="1:12" ht="9.9" customHeight="1" x14ac:dyDescent="0.3">
      <c r="A273" s="76" t="s">
        <v>812</v>
      </c>
      <c r="B273" s="121" t="s">
        <v>372</v>
      </c>
      <c r="C273" s="122"/>
      <c r="D273" s="122"/>
      <c r="E273" s="122"/>
      <c r="F273" s="118" t="s">
        <v>813</v>
      </c>
      <c r="G273" s="119"/>
      <c r="H273" s="118">
        <v>8352.1200000000008</v>
      </c>
      <c r="I273" s="118">
        <v>2663.77</v>
      </c>
      <c r="J273" s="118">
        <v>0</v>
      </c>
      <c r="K273" s="118">
        <v>11015.89</v>
      </c>
      <c r="L273" s="118">
        <f t="shared" si="7"/>
        <v>2663.77</v>
      </c>
    </row>
    <row r="274" spans="1:12" ht="9.9" customHeight="1" x14ac:dyDescent="0.3">
      <c r="A274" s="78" t="s">
        <v>814</v>
      </c>
      <c r="B274" s="121" t="s">
        <v>372</v>
      </c>
      <c r="C274" s="122"/>
      <c r="D274" s="122"/>
      <c r="E274" s="122"/>
      <c r="F274" s="122"/>
      <c r="G274" s="123" t="s">
        <v>815</v>
      </c>
      <c r="H274" s="123">
        <v>8352.1200000000008</v>
      </c>
      <c r="I274" s="123">
        <v>2663.77</v>
      </c>
      <c r="J274" s="123">
        <v>0</v>
      </c>
      <c r="K274" s="123">
        <v>11015.89</v>
      </c>
      <c r="L274" s="123">
        <f t="shared" si="7"/>
        <v>2663.77</v>
      </c>
    </row>
    <row r="275" spans="1:12" ht="9.9" customHeight="1" x14ac:dyDescent="0.3">
      <c r="A275" s="80" t="s">
        <v>372</v>
      </c>
      <c r="B275" s="121" t="s">
        <v>372</v>
      </c>
      <c r="C275" s="122"/>
      <c r="D275" s="122"/>
      <c r="E275" s="122"/>
      <c r="F275" s="122"/>
      <c r="G275" s="124" t="s">
        <v>372</v>
      </c>
      <c r="H275" s="125"/>
      <c r="I275" s="125"/>
      <c r="J275" s="125"/>
      <c r="K275" s="125"/>
      <c r="L275" s="125"/>
    </row>
    <row r="276" spans="1:12" ht="9.9" customHeight="1" x14ac:dyDescent="0.3">
      <c r="A276" s="76" t="s">
        <v>816</v>
      </c>
      <c r="B276" s="121" t="s">
        <v>372</v>
      </c>
      <c r="C276" s="122"/>
      <c r="D276" s="122"/>
      <c r="E276" s="122"/>
      <c r="F276" s="118" t="s">
        <v>817</v>
      </c>
      <c r="G276" s="119"/>
      <c r="H276" s="118">
        <v>156722.06</v>
      </c>
      <c r="I276" s="118">
        <v>15738.34</v>
      </c>
      <c r="J276" s="118">
        <v>0</v>
      </c>
      <c r="K276" s="118">
        <v>172460.4</v>
      </c>
      <c r="L276" s="118">
        <f t="shared" ref="L276:L280" si="8">I276-J276</f>
        <v>15738.34</v>
      </c>
    </row>
    <row r="277" spans="1:12" ht="9.9" customHeight="1" x14ac:dyDescent="0.3">
      <c r="A277" s="78" t="s">
        <v>818</v>
      </c>
      <c r="B277" s="121" t="s">
        <v>372</v>
      </c>
      <c r="C277" s="122"/>
      <c r="D277" s="122"/>
      <c r="E277" s="122"/>
      <c r="F277" s="122"/>
      <c r="G277" s="123" t="s">
        <v>819</v>
      </c>
      <c r="H277" s="123">
        <v>60153.37</v>
      </c>
      <c r="I277" s="123">
        <v>8907.74</v>
      </c>
      <c r="J277" s="123">
        <v>0</v>
      </c>
      <c r="K277" s="123">
        <v>69061.11</v>
      </c>
      <c r="L277" s="123">
        <f t="shared" si="8"/>
        <v>8907.74</v>
      </c>
    </row>
    <row r="278" spans="1:12" ht="9.9" customHeight="1" x14ac:dyDescent="0.3">
      <c r="A278" s="78" t="s">
        <v>820</v>
      </c>
      <c r="B278" s="121" t="s">
        <v>372</v>
      </c>
      <c r="C278" s="122"/>
      <c r="D278" s="122"/>
      <c r="E278" s="122"/>
      <c r="F278" s="122"/>
      <c r="G278" s="123" t="s">
        <v>821</v>
      </c>
      <c r="H278" s="123">
        <v>26699.15</v>
      </c>
      <c r="I278" s="123">
        <v>2599.5</v>
      </c>
      <c r="J278" s="123">
        <v>0</v>
      </c>
      <c r="K278" s="123">
        <v>29298.65</v>
      </c>
      <c r="L278" s="123">
        <f t="shared" si="8"/>
        <v>2599.5</v>
      </c>
    </row>
    <row r="279" spans="1:12" ht="9.9" customHeight="1" x14ac:dyDescent="0.3">
      <c r="A279" s="78" t="s">
        <v>822</v>
      </c>
      <c r="B279" s="121" t="s">
        <v>372</v>
      </c>
      <c r="C279" s="122"/>
      <c r="D279" s="122"/>
      <c r="E279" s="122"/>
      <c r="F279" s="122"/>
      <c r="G279" s="123" t="s">
        <v>823</v>
      </c>
      <c r="H279" s="123">
        <v>56033.37</v>
      </c>
      <c r="I279" s="123">
        <v>851.58</v>
      </c>
      <c r="J279" s="123">
        <v>0</v>
      </c>
      <c r="K279" s="123">
        <v>56884.95</v>
      </c>
      <c r="L279" s="123">
        <f t="shared" si="8"/>
        <v>851.58</v>
      </c>
    </row>
    <row r="280" spans="1:12" ht="9.9" customHeight="1" x14ac:dyDescent="0.3">
      <c r="A280" s="78" t="s">
        <v>824</v>
      </c>
      <c r="B280" s="121" t="s">
        <v>372</v>
      </c>
      <c r="C280" s="122"/>
      <c r="D280" s="122"/>
      <c r="E280" s="122"/>
      <c r="F280" s="122"/>
      <c r="G280" s="123" t="s">
        <v>825</v>
      </c>
      <c r="H280" s="123">
        <v>13836.17</v>
      </c>
      <c r="I280" s="123">
        <v>3379.52</v>
      </c>
      <c r="J280" s="123">
        <v>0</v>
      </c>
      <c r="K280" s="123">
        <v>17215.689999999999</v>
      </c>
      <c r="L280" s="123">
        <f t="shared" si="8"/>
        <v>3379.52</v>
      </c>
    </row>
    <row r="281" spans="1:12" ht="9.9" customHeight="1" x14ac:dyDescent="0.3">
      <c r="A281" s="80" t="s">
        <v>372</v>
      </c>
      <c r="B281" s="121" t="s">
        <v>372</v>
      </c>
      <c r="C281" s="122"/>
      <c r="D281" s="122"/>
      <c r="E281" s="122"/>
      <c r="F281" s="122"/>
      <c r="G281" s="124" t="s">
        <v>372</v>
      </c>
      <c r="H281" s="125"/>
      <c r="I281" s="125"/>
      <c r="J281" s="125"/>
      <c r="K281" s="125"/>
      <c r="L281" s="125"/>
    </row>
    <row r="282" spans="1:12" ht="9.9" customHeight="1" x14ac:dyDescent="0.3">
      <c r="A282" s="76" t="s">
        <v>826</v>
      </c>
      <c r="B282" s="121" t="s">
        <v>372</v>
      </c>
      <c r="C282" s="122"/>
      <c r="D282" s="122"/>
      <c r="E282" s="122"/>
      <c r="F282" s="118" t="s">
        <v>827</v>
      </c>
      <c r="G282" s="119"/>
      <c r="H282" s="118">
        <v>335</v>
      </c>
      <c r="I282" s="118">
        <v>0</v>
      </c>
      <c r="J282" s="118">
        <v>0</v>
      </c>
      <c r="K282" s="118">
        <v>335</v>
      </c>
      <c r="L282" s="118">
        <f t="shared" ref="L282:L283" si="9">I282-J282</f>
        <v>0</v>
      </c>
    </row>
    <row r="283" spans="1:12" ht="9.9" customHeight="1" x14ac:dyDescent="0.3">
      <c r="A283" s="78" t="s">
        <v>828</v>
      </c>
      <c r="B283" s="121" t="s">
        <v>372</v>
      </c>
      <c r="C283" s="122"/>
      <c r="D283" s="122"/>
      <c r="E283" s="122"/>
      <c r="F283" s="122"/>
      <c r="G283" s="123" t="s">
        <v>829</v>
      </c>
      <c r="H283" s="123">
        <v>335</v>
      </c>
      <c r="I283" s="123">
        <v>0</v>
      </c>
      <c r="J283" s="123">
        <v>0</v>
      </c>
      <c r="K283" s="123">
        <v>335</v>
      </c>
      <c r="L283" s="123">
        <f t="shared" si="9"/>
        <v>0</v>
      </c>
    </row>
    <row r="284" spans="1:12" ht="9.9" customHeight="1" x14ac:dyDescent="0.3">
      <c r="A284" s="80" t="s">
        <v>372</v>
      </c>
      <c r="B284" s="121" t="s">
        <v>372</v>
      </c>
      <c r="C284" s="122"/>
      <c r="D284" s="122"/>
      <c r="E284" s="122"/>
      <c r="F284" s="122"/>
      <c r="G284" s="124" t="s">
        <v>372</v>
      </c>
      <c r="H284" s="125"/>
      <c r="I284" s="125"/>
      <c r="J284" s="125"/>
      <c r="K284" s="125"/>
      <c r="L284" s="125"/>
    </row>
    <row r="285" spans="1:12" ht="9.9" customHeight="1" x14ac:dyDescent="0.3">
      <c r="A285" s="76" t="s">
        <v>832</v>
      </c>
      <c r="B285" s="121" t="s">
        <v>372</v>
      </c>
      <c r="C285" s="122"/>
      <c r="D285" s="122"/>
      <c r="E285" s="122"/>
      <c r="F285" s="118" t="s">
        <v>833</v>
      </c>
      <c r="G285" s="119"/>
      <c r="H285" s="118">
        <v>39</v>
      </c>
      <c r="I285" s="118">
        <v>0</v>
      </c>
      <c r="J285" s="118">
        <v>0</v>
      </c>
      <c r="K285" s="118">
        <v>39</v>
      </c>
      <c r="L285" s="118">
        <f t="shared" ref="L285:L286" si="10">I285-J285</f>
        <v>0</v>
      </c>
    </row>
    <row r="286" spans="1:12" ht="9.9" customHeight="1" x14ac:dyDescent="0.3">
      <c r="A286" s="78" t="s">
        <v>838</v>
      </c>
      <c r="B286" s="121" t="s">
        <v>372</v>
      </c>
      <c r="C286" s="122"/>
      <c r="D286" s="122"/>
      <c r="E286" s="122"/>
      <c r="F286" s="122"/>
      <c r="G286" s="123" t="s">
        <v>839</v>
      </c>
      <c r="H286" s="123">
        <v>39</v>
      </c>
      <c r="I286" s="123">
        <v>0</v>
      </c>
      <c r="J286" s="123">
        <v>0</v>
      </c>
      <c r="K286" s="123">
        <v>39</v>
      </c>
      <c r="L286" s="123">
        <f t="shared" si="10"/>
        <v>0</v>
      </c>
    </row>
    <row r="287" spans="1:12" ht="9.9" customHeight="1" x14ac:dyDescent="0.3">
      <c r="A287" s="80" t="s">
        <v>372</v>
      </c>
      <c r="B287" s="121" t="s">
        <v>372</v>
      </c>
      <c r="C287" s="122"/>
      <c r="D287" s="122"/>
      <c r="E287" s="122"/>
      <c r="F287" s="122"/>
      <c r="G287" s="124" t="s">
        <v>372</v>
      </c>
      <c r="H287" s="125"/>
      <c r="I287" s="125"/>
      <c r="J287" s="125"/>
      <c r="K287" s="125"/>
      <c r="L287" s="125"/>
    </row>
    <row r="288" spans="1:12" ht="9.9" customHeight="1" x14ac:dyDescent="0.3">
      <c r="A288" s="76" t="s">
        <v>840</v>
      </c>
      <c r="B288" s="121" t="s">
        <v>372</v>
      </c>
      <c r="C288" s="122"/>
      <c r="D288" s="122"/>
      <c r="E288" s="122"/>
      <c r="F288" s="118" t="s">
        <v>841</v>
      </c>
      <c r="G288" s="119"/>
      <c r="H288" s="118">
        <v>33184.870000000003</v>
      </c>
      <c r="I288" s="118">
        <v>8562.7900000000009</v>
      </c>
      <c r="J288" s="118">
        <v>0</v>
      </c>
      <c r="K288" s="118">
        <v>41747.660000000003</v>
      </c>
      <c r="L288" s="118">
        <f t="shared" ref="L288:L294" si="11">I288-J288</f>
        <v>8562.7900000000009</v>
      </c>
    </row>
    <row r="289" spans="1:12" ht="9.9" customHeight="1" x14ac:dyDescent="0.3">
      <c r="A289" s="78" t="s">
        <v>842</v>
      </c>
      <c r="B289" s="121" t="s">
        <v>372</v>
      </c>
      <c r="C289" s="122"/>
      <c r="D289" s="122"/>
      <c r="E289" s="122"/>
      <c r="F289" s="122"/>
      <c r="G289" s="123" t="s">
        <v>843</v>
      </c>
      <c r="H289" s="123">
        <v>14330.48</v>
      </c>
      <c r="I289" s="123">
        <v>3332.81</v>
      </c>
      <c r="J289" s="123">
        <v>0</v>
      </c>
      <c r="K289" s="123">
        <v>17663.29</v>
      </c>
      <c r="L289" s="123">
        <f t="shared" si="11"/>
        <v>3332.81</v>
      </c>
    </row>
    <row r="290" spans="1:12" ht="9.9" customHeight="1" x14ac:dyDescent="0.3">
      <c r="A290" s="78" t="s">
        <v>844</v>
      </c>
      <c r="B290" s="121" t="s">
        <v>372</v>
      </c>
      <c r="C290" s="122"/>
      <c r="D290" s="122"/>
      <c r="E290" s="122"/>
      <c r="F290" s="122"/>
      <c r="G290" s="123" t="s">
        <v>845</v>
      </c>
      <c r="H290" s="123">
        <v>6695.24</v>
      </c>
      <c r="I290" s="123">
        <v>4402.4799999999996</v>
      </c>
      <c r="J290" s="123">
        <v>0</v>
      </c>
      <c r="K290" s="123">
        <v>11097.72</v>
      </c>
      <c r="L290" s="123">
        <f t="shared" si="11"/>
        <v>4402.4799999999996</v>
      </c>
    </row>
    <row r="291" spans="1:12" ht="9.9" customHeight="1" x14ac:dyDescent="0.3">
      <c r="A291" s="78" t="s">
        <v>846</v>
      </c>
      <c r="B291" s="121" t="s">
        <v>372</v>
      </c>
      <c r="C291" s="122"/>
      <c r="D291" s="122"/>
      <c r="E291" s="122"/>
      <c r="F291" s="122"/>
      <c r="G291" s="123" t="s">
        <v>847</v>
      </c>
      <c r="H291" s="123">
        <v>5684.9</v>
      </c>
      <c r="I291" s="123">
        <v>0</v>
      </c>
      <c r="J291" s="123">
        <v>0</v>
      </c>
      <c r="K291" s="123">
        <v>5684.9</v>
      </c>
      <c r="L291" s="123">
        <f t="shared" si="11"/>
        <v>0</v>
      </c>
    </row>
    <row r="292" spans="1:12" ht="9.9" customHeight="1" x14ac:dyDescent="0.3">
      <c r="A292" s="78" t="s">
        <v>848</v>
      </c>
      <c r="B292" s="121" t="s">
        <v>372</v>
      </c>
      <c r="C292" s="122"/>
      <c r="D292" s="122"/>
      <c r="E292" s="122"/>
      <c r="F292" s="122"/>
      <c r="G292" s="123" t="s">
        <v>849</v>
      </c>
      <c r="H292" s="123">
        <v>720.4</v>
      </c>
      <c r="I292" s="123">
        <v>0</v>
      </c>
      <c r="J292" s="123">
        <v>0</v>
      </c>
      <c r="K292" s="123">
        <v>720.4</v>
      </c>
      <c r="L292" s="123">
        <f t="shared" si="11"/>
        <v>0</v>
      </c>
    </row>
    <row r="293" spans="1:12" ht="9.9" customHeight="1" x14ac:dyDescent="0.3">
      <c r="A293" s="78" t="s">
        <v>850</v>
      </c>
      <c r="B293" s="121" t="s">
        <v>372</v>
      </c>
      <c r="C293" s="122"/>
      <c r="D293" s="122"/>
      <c r="E293" s="122"/>
      <c r="F293" s="122"/>
      <c r="G293" s="123" t="s">
        <v>851</v>
      </c>
      <c r="H293" s="123">
        <v>5690.05</v>
      </c>
      <c r="I293" s="123">
        <v>410</v>
      </c>
      <c r="J293" s="123">
        <v>0</v>
      </c>
      <c r="K293" s="123">
        <v>6100.05</v>
      </c>
      <c r="L293" s="123">
        <f t="shared" si="11"/>
        <v>410</v>
      </c>
    </row>
    <row r="294" spans="1:12" ht="9.9" customHeight="1" x14ac:dyDescent="0.3">
      <c r="A294" s="78" t="s">
        <v>852</v>
      </c>
      <c r="B294" s="121" t="s">
        <v>372</v>
      </c>
      <c r="C294" s="122"/>
      <c r="D294" s="122"/>
      <c r="E294" s="122"/>
      <c r="F294" s="122"/>
      <c r="G294" s="123" t="s">
        <v>805</v>
      </c>
      <c r="H294" s="123">
        <v>63.8</v>
      </c>
      <c r="I294" s="123">
        <v>417.5</v>
      </c>
      <c r="J294" s="123">
        <v>0</v>
      </c>
      <c r="K294" s="123">
        <v>481.3</v>
      </c>
      <c r="L294" s="123">
        <f t="shared" si="11"/>
        <v>417.5</v>
      </c>
    </row>
    <row r="295" spans="1:12" ht="9.9" customHeight="1" x14ac:dyDescent="0.3">
      <c r="A295" s="80" t="s">
        <v>372</v>
      </c>
      <c r="B295" s="121" t="s">
        <v>372</v>
      </c>
      <c r="C295" s="122"/>
      <c r="D295" s="122"/>
      <c r="E295" s="122"/>
      <c r="F295" s="122"/>
      <c r="G295" s="124" t="s">
        <v>372</v>
      </c>
      <c r="H295" s="125"/>
      <c r="I295" s="125"/>
      <c r="J295" s="125"/>
      <c r="K295" s="125"/>
      <c r="L295" s="125"/>
    </row>
    <row r="296" spans="1:12" ht="9.9" customHeight="1" x14ac:dyDescent="0.3">
      <c r="A296" s="76" t="s">
        <v>853</v>
      </c>
      <c r="B296" s="121" t="s">
        <v>372</v>
      </c>
      <c r="C296" s="122"/>
      <c r="D296" s="122"/>
      <c r="E296" s="122"/>
      <c r="F296" s="118" t="s">
        <v>854</v>
      </c>
      <c r="G296" s="119"/>
      <c r="H296" s="118">
        <v>10930.35</v>
      </c>
      <c r="I296" s="118">
        <v>23440.05</v>
      </c>
      <c r="J296" s="118">
        <v>0</v>
      </c>
      <c r="K296" s="118">
        <v>34370.400000000001</v>
      </c>
      <c r="L296" s="118">
        <f t="shared" ref="L296:L302" si="12">I296-J296</f>
        <v>23440.05</v>
      </c>
    </row>
    <row r="297" spans="1:12" ht="9.9" customHeight="1" x14ac:dyDescent="0.3">
      <c r="A297" s="78" t="s">
        <v>855</v>
      </c>
      <c r="B297" s="121" t="s">
        <v>372</v>
      </c>
      <c r="C297" s="122"/>
      <c r="D297" s="122"/>
      <c r="E297" s="122"/>
      <c r="F297" s="122"/>
      <c r="G297" s="123" t="s">
        <v>643</v>
      </c>
      <c r="H297" s="123">
        <v>3361.39</v>
      </c>
      <c r="I297" s="123">
        <v>1264.56</v>
      </c>
      <c r="J297" s="123">
        <v>0</v>
      </c>
      <c r="K297" s="123">
        <v>4625.95</v>
      </c>
      <c r="L297" s="123">
        <f t="shared" si="12"/>
        <v>1264.56</v>
      </c>
    </row>
    <row r="298" spans="1:12" ht="9.9" customHeight="1" x14ac:dyDescent="0.3">
      <c r="A298" s="78" t="s">
        <v>856</v>
      </c>
      <c r="B298" s="121" t="s">
        <v>372</v>
      </c>
      <c r="C298" s="122"/>
      <c r="D298" s="122"/>
      <c r="E298" s="122"/>
      <c r="F298" s="122"/>
      <c r="G298" s="123" t="s">
        <v>857</v>
      </c>
      <c r="H298" s="123">
        <v>189.64</v>
      </c>
      <c r="I298" s="123">
        <v>0</v>
      </c>
      <c r="J298" s="123">
        <v>0</v>
      </c>
      <c r="K298" s="123">
        <v>189.64</v>
      </c>
      <c r="L298" s="123">
        <f t="shared" si="12"/>
        <v>0</v>
      </c>
    </row>
    <row r="299" spans="1:12" ht="9.9" customHeight="1" x14ac:dyDescent="0.3">
      <c r="A299" s="78" t="s">
        <v>858</v>
      </c>
      <c r="B299" s="121" t="s">
        <v>372</v>
      </c>
      <c r="C299" s="122"/>
      <c r="D299" s="122"/>
      <c r="E299" s="122"/>
      <c r="F299" s="122"/>
      <c r="G299" s="123" t="s">
        <v>859</v>
      </c>
      <c r="H299" s="123">
        <v>4556.66</v>
      </c>
      <c r="I299" s="123">
        <v>1407.03</v>
      </c>
      <c r="J299" s="123">
        <v>0</v>
      </c>
      <c r="K299" s="123">
        <v>5963.69</v>
      </c>
      <c r="L299" s="123">
        <f t="shared" si="12"/>
        <v>1407.03</v>
      </c>
    </row>
    <row r="300" spans="1:12" ht="9.9" customHeight="1" x14ac:dyDescent="0.3">
      <c r="A300" s="78" t="s">
        <v>860</v>
      </c>
      <c r="B300" s="121" t="s">
        <v>372</v>
      </c>
      <c r="C300" s="122"/>
      <c r="D300" s="122"/>
      <c r="E300" s="122"/>
      <c r="F300" s="122"/>
      <c r="G300" s="123" t="s">
        <v>861</v>
      </c>
      <c r="H300" s="123">
        <v>1914.46</v>
      </c>
      <c r="I300" s="123">
        <v>20565.560000000001</v>
      </c>
      <c r="J300" s="123">
        <v>0</v>
      </c>
      <c r="K300" s="123">
        <v>22480.02</v>
      </c>
      <c r="L300" s="123">
        <f t="shared" si="12"/>
        <v>20565.560000000001</v>
      </c>
    </row>
    <row r="301" spans="1:12" ht="9.9" customHeight="1" x14ac:dyDescent="0.3">
      <c r="A301" s="78" t="s">
        <v>862</v>
      </c>
      <c r="B301" s="121" t="s">
        <v>372</v>
      </c>
      <c r="C301" s="122"/>
      <c r="D301" s="122"/>
      <c r="E301" s="122"/>
      <c r="F301" s="122"/>
      <c r="G301" s="123" t="s">
        <v>863</v>
      </c>
      <c r="H301" s="123">
        <v>852.88</v>
      </c>
      <c r="I301" s="123">
        <v>202.9</v>
      </c>
      <c r="J301" s="123">
        <v>0</v>
      </c>
      <c r="K301" s="123">
        <v>1055.78</v>
      </c>
      <c r="L301" s="123">
        <f t="shared" si="12"/>
        <v>202.9</v>
      </c>
    </row>
    <row r="302" spans="1:12" ht="9.9" customHeight="1" x14ac:dyDescent="0.3">
      <c r="A302" s="78" t="s">
        <v>864</v>
      </c>
      <c r="B302" s="121" t="s">
        <v>372</v>
      </c>
      <c r="C302" s="122"/>
      <c r="D302" s="122"/>
      <c r="E302" s="122"/>
      <c r="F302" s="122"/>
      <c r="G302" s="123" t="s">
        <v>865</v>
      </c>
      <c r="H302" s="123">
        <v>55.32</v>
      </c>
      <c r="I302" s="123">
        <v>0</v>
      </c>
      <c r="J302" s="123">
        <v>0</v>
      </c>
      <c r="K302" s="123">
        <v>55.32</v>
      </c>
      <c r="L302" s="123">
        <f t="shared" si="12"/>
        <v>0</v>
      </c>
    </row>
    <row r="303" spans="1:12" ht="9.9" customHeight="1" x14ac:dyDescent="0.3">
      <c r="A303" s="80" t="s">
        <v>372</v>
      </c>
      <c r="B303" s="121" t="s">
        <v>372</v>
      </c>
      <c r="C303" s="122"/>
      <c r="D303" s="122"/>
      <c r="E303" s="122"/>
      <c r="F303" s="122"/>
      <c r="G303" s="124" t="s">
        <v>372</v>
      </c>
      <c r="H303" s="125"/>
      <c r="I303" s="125"/>
      <c r="J303" s="125"/>
      <c r="K303" s="125"/>
      <c r="L303" s="125"/>
    </row>
    <row r="304" spans="1:12" ht="9.9" customHeight="1" x14ac:dyDescent="0.3">
      <c r="A304" s="76" t="s">
        <v>866</v>
      </c>
      <c r="B304" s="121" t="s">
        <v>372</v>
      </c>
      <c r="C304" s="122"/>
      <c r="D304" s="122"/>
      <c r="E304" s="122"/>
      <c r="F304" s="118" t="s">
        <v>867</v>
      </c>
      <c r="G304" s="119"/>
      <c r="H304" s="118">
        <v>26241.91</v>
      </c>
      <c r="I304" s="118">
        <v>9962.76</v>
      </c>
      <c r="J304" s="118">
        <v>0</v>
      </c>
      <c r="K304" s="118">
        <v>36204.67</v>
      </c>
      <c r="L304" s="118">
        <f t="shared" ref="L304:L318" si="13">I304-J304</f>
        <v>9962.76</v>
      </c>
    </row>
    <row r="305" spans="1:12" ht="9.9" customHeight="1" x14ac:dyDescent="0.3">
      <c r="A305" s="78" t="s">
        <v>868</v>
      </c>
      <c r="B305" s="121" t="s">
        <v>372</v>
      </c>
      <c r="C305" s="122"/>
      <c r="D305" s="122"/>
      <c r="E305" s="122"/>
      <c r="F305" s="122"/>
      <c r="G305" s="123" t="s">
        <v>869</v>
      </c>
      <c r="H305" s="123">
        <v>131.02000000000001</v>
      </c>
      <c r="I305" s="123">
        <v>144.79</v>
      </c>
      <c r="J305" s="123">
        <v>0</v>
      </c>
      <c r="K305" s="123">
        <v>275.81</v>
      </c>
      <c r="L305" s="123">
        <f t="shared" si="13"/>
        <v>144.79</v>
      </c>
    </row>
    <row r="306" spans="1:12" ht="9.9" customHeight="1" x14ac:dyDescent="0.3">
      <c r="A306" s="78" t="s">
        <v>870</v>
      </c>
      <c r="B306" s="121" t="s">
        <v>372</v>
      </c>
      <c r="C306" s="122"/>
      <c r="D306" s="122"/>
      <c r="E306" s="122"/>
      <c r="F306" s="122"/>
      <c r="G306" s="123" t="s">
        <v>871</v>
      </c>
      <c r="H306" s="123">
        <v>115.6</v>
      </c>
      <c r="I306" s="123">
        <v>609.96</v>
      </c>
      <c r="J306" s="123">
        <v>0</v>
      </c>
      <c r="K306" s="123">
        <v>725.56</v>
      </c>
      <c r="L306" s="123">
        <f t="shared" si="13"/>
        <v>609.96</v>
      </c>
    </row>
    <row r="307" spans="1:12" ht="9.9" customHeight="1" x14ac:dyDescent="0.3">
      <c r="A307" s="78" t="s">
        <v>872</v>
      </c>
      <c r="B307" s="121" t="s">
        <v>372</v>
      </c>
      <c r="C307" s="122"/>
      <c r="D307" s="122"/>
      <c r="E307" s="122"/>
      <c r="F307" s="122"/>
      <c r="G307" s="123" t="s">
        <v>873</v>
      </c>
      <c r="H307" s="123">
        <v>0</v>
      </c>
      <c r="I307" s="123">
        <v>894.6</v>
      </c>
      <c r="J307" s="123">
        <v>0</v>
      </c>
      <c r="K307" s="123">
        <v>894.6</v>
      </c>
      <c r="L307" s="123">
        <f t="shared" si="13"/>
        <v>894.6</v>
      </c>
    </row>
    <row r="308" spans="1:12" ht="9.9" customHeight="1" x14ac:dyDescent="0.3">
      <c r="A308" s="78" t="s">
        <v>874</v>
      </c>
      <c r="B308" s="121" t="s">
        <v>372</v>
      </c>
      <c r="C308" s="122"/>
      <c r="D308" s="122"/>
      <c r="E308" s="122"/>
      <c r="F308" s="122"/>
      <c r="G308" s="123" t="s">
        <v>875</v>
      </c>
      <c r="H308" s="123">
        <v>2349.2600000000002</v>
      </c>
      <c r="I308" s="123">
        <v>0</v>
      </c>
      <c r="J308" s="123">
        <v>0</v>
      </c>
      <c r="K308" s="123">
        <v>2349.2600000000002</v>
      </c>
      <c r="L308" s="123">
        <f t="shared" si="13"/>
        <v>0</v>
      </c>
    </row>
    <row r="309" spans="1:12" ht="9.9" customHeight="1" x14ac:dyDescent="0.3">
      <c r="A309" s="78" t="s">
        <v>876</v>
      </c>
      <c r="B309" s="121" t="s">
        <v>372</v>
      </c>
      <c r="C309" s="122"/>
      <c r="D309" s="122"/>
      <c r="E309" s="122"/>
      <c r="F309" s="122"/>
      <c r="G309" s="123" t="s">
        <v>877</v>
      </c>
      <c r="H309" s="123">
        <v>245</v>
      </c>
      <c r="I309" s="123">
        <v>0</v>
      </c>
      <c r="J309" s="123">
        <v>0</v>
      </c>
      <c r="K309" s="123">
        <v>245</v>
      </c>
      <c r="L309" s="123">
        <f t="shared" si="13"/>
        <v>0</v>
      </c>
    </row>
    <row r="310" spans="1:12" ht="9.9" customHeight="1" x14ac:dyDescent="0.3">
      <c r="A310" s="78" t="s">
        <v>880</v>
      </c>
      <c r="B310" s="121" t="s">
        <v>372</v>
      </c>
      <c r="C310" s="122"/>
      <c r="D310" s="122"/>
      <c r="E310" s="122"/>
      <c r="F310" s="122"/>
      <c r="G310" s="123" t="s">
        <v>881</v>
      </c>
      <c r="H310" s="123">
        <v>46.8</v>
      </c>
      <c r="I310" s="123">
        <v>0</v>
      </c>
      <c r="J310" s="123">
        <v>0</v>
      </c>
      <c r="K310" s="123">
        <v>46.8</v>
      </c>
      <c r="L310" s="123">
        <f t="shared" si="13"/>
        <v>0</v>
      </c>
    </row>
    <row r="311" spans="1:12" ht="9.9" customHeight="1" x14ac:dyDescent="0.3">
      <c r="A311" s="78" t="s">
        <v>1090</v>
      </c>
      <c r="B311" s="121" t="s">
        <v>372</v>
      </c>
      <c r="C311" s="122"/>
      <c r="D311" s="122"/>
      <c r="E311" s="122"/>
      <c r="F311" s="122"/>
      <c r="G311" s="123" t="s">
        <v>919</v>
      </c>
      <c r="H311" s="123">
        <v>12640</v>
      </c>
      <c r="I311" s="123">
        <v>3160</v>
      </c>
      <c r="J311" s="123">
        <v>0</v>
      </c>
      <c r="K311" s="123">
        <v>15800</v>
      </c>
      <c r="L311" s="123">
        <f t="shared" si="13"/>
        <v>3160</v>
      </c>
    </row>
    <row r="312" spans="1:12" ht="9.9" customHeight="1" x14ac:dyDescent="0.3">
      <c r="A312" s="78" t="s">
        <v>882</v>
      </c>
      <c r="B312" s="121" t="s">
        <v>372</v>
      </c>
      <c r="C312" s="122"/>
      <c r="D312" s="122"/>
      <c r="E312" s="122"/>
      <c r="F312" s="122"/>
      <c r="G312" s="123" t="s">
        <v>883</v>
      </c>
      <c r="H312" s="123">
        <v>1720.73</v>
      </c>
      <c r="I312" s="123">
        <v>0</v>
      </c>
      <c r="J312" s="123">
        <v>0</v>
      </c>
      <c r="K312" s="123">
        <v>1720.73</v>
      </c>
      <c r="L312" s="123">
        <f t="shared" si="13"/>
        <v>0</v>
      </c>
    </row>
    <row r="313" spans="1:12" ht="9.9" customHeight="1" x14ac:dyDescent="0.3">
      <c r="A313" s="78" t="s">
        <v>884</v>
      </c>
      <c r="B313" s="121" t="s">
        <v>372</v>
      </c>
      <c r="C313" s="122"/>
      <c r="D313" s="122"/>
      <c r="E313" s="122"/>
      <c r="F313" s="122"/>
      <c r="G313" s="123" t="s">
        <v>885</v>
      </c>
      <c r="H313" s="123">
        <v>181.9</v>
      </c>
      <c r="I313" s="123">
        <v>0</v>
      </c>
      <c r="J313" s="123">
        <v>0</v>
      </c>
      <c r="K313" s="123">
        <v>181.9</v>
      </c>
      <c r="L313" s="123">
        <f t="shared" si="13"/>
        <v>0</v>
      </c>
    </row>
    <row r="314" spans="1:12" ht="9.9" customHeight="1" x14ac:dyDescent="0.3">
      <c r="A314" s="78" t="s">
        <v>886</v>
      </c>
      <c r="B314" s="121" t="s">
        <v>372</v>
      </c>
      <c r="C314" s="122"/>
      <c r="D314" s="122"/>
      <c r="E314" s="122"/>
      <c r="F314" s="122"/>
      <c r="G314" s="123" t="s">
        <v>887</v>
      </c>
      <c r="H314" s="123">
        <v>2568.3200000000002</v>
      </c>
      <c r="I314" s="123">
        <v>2200</v>
      </c>
      <c r="J314" s="123">
        <v>0</v>
      </c>
      <c r="K314" s="123">
        <v>4768.32</v>
      </c>
      <c r="L314" s="123">
        <f t="shared" si="13"/>
        <v>2200</v>
      </c>
    </row>
    <row r="315" spans="1:12" ht="9.9" customHeight="1" x14ac:dyDescent="0.3">
      <c r="A315" s="78" t="s">
        <v>888</v>
      </c>
      <c r="B315" s="121" t="s">
        <v>372</v>
      </c>
      <c r="C315" s="122"/>
      <c r="D315" s="122"/>
      <c r="E315" s="122"/>
      <c r="F315" s="122"/>
      <c r="G315" s="123" t="s">
        <v>889</v>
      </c>
      <c r="H315" s="123">
        <v>1593</v>
      </c>
      <c r="I315" s="123">
        <v>0</v>
      </c>
      <c r="J315" s="123">
        <v>0</v>
      </c>
      <c r="K315" s="123">
        <v>1593</v>
      </c>
      <c r="L315" s="123">
        <f t="shared" si="13"/>
        <v>0</v>
      </c>
    </row>
    <row r="316" spans="1:12" ht="9.9" customHeight="1" x14ac:dyDescent="0.3">
      <c r="A316" s="78" t="s">
        <v>892</v>
      </c>
      <c r="B316" s="121" t="s">
        <v>372</v>
      </c>
      <c r="C316" s="122"/>
      <c r="D316" s="122"/>
      <c r="E316" s="122"/>
      <c r="F316" s="122"/>
      <c r="G316" s="123" t="s">
        <v>893</v>
      </c>
      <c r="H316" s="123">
        <v>770.7</v>
      </c>
      <c r="I316" s="123">
        <v>200.92</v>
      </c>
      <c r="J316" s="123">
        <v>0</v>
      </c>
      <c r="K316" s="123">
        <v>971.62</v>
      </c>
      <c r="L316" s="123">
        <f t="shared" si="13"/>
        <v>200.92</v>
      </c>
    </row>
    <row r="317" spans="1:12" ht="9.9" customHeight="1" x14ac:dyDescent="0.3">
      <c r="A317" s="78" t="s">
        <v>894</v>
      </c>
      <c r="B317" s="121" t="s">
        <v>372</v>
      </c>
      <c r="C317" s="122"/>
      <c r="D317" s="122"/>
      <c r="E317" s="122"/>
      <c r="F317" s="122"/>
      <c r="G317" s="123" t="s">
        <v>895</v>
      </c>
      <c r="H317" s="123">
        <v>2298.2800000000002</v>
      </c>
      <c r="I317" s="123">
        <v>838.56</v>
      </c>
      <c r="J317" s="123">
        <v>0</v>
      </c>
      <c r="K317" s="123">
        <v>3136.84</v>
      </c>
      <c r="L317" s="123">
        <f t="shared" si="13"/>
        <v>838.56</v>
      </c>
    </row>
    <row r="318" spans="1:12" ht="9.9" customHeight="1" x14ac:dyDescent="0.3">
      <c r="A318" s="78" t="s">
        <v>896</v>
      </c>
      <c r="B318" s="121" t="s">
        <v>372</v>
      </c>
      <c r="C318" s="122"/>
      <c r="D318" s="122"/>
      <c r="E318" s="122"/>
      <c r="F318" s="122"/>
      <c r="G318" s="123" t="s">
        <v>1095</v>
      </c>
      <c r="H318" s="123">
        <v>1581.3</v>
      </c>
      <c r="I318" s="123">
        <v>1913.93</v>
      </c>
      <c r="J318" s="123">
        <v>0</v>
      </c>
      <c r="K318" s="123">
        <v>3495.23</v>
      </c>
      <c r="L318" s="123">
        <f t="shared" si="13"/>
        <v>1913.93</v>
      </c>
    </row>
    <row r="319" spans="1:12" ht="9.9" customHeight="1" x14ac:dyDescent="0.3">
      <c r="A319" s="80" t="s">
        <v>372</v>
      </c>
      <c r="B319" s="121" t="s">
        <v>372</v>
      </c>
      <c r="C319" s="122"/>
      <c r="D319" s="122"/>
      <c r="E319" s="122"/>
      <c r="F319" s="122"/>
      <c r="G319" s="124" t="s">
        <v>372</v>
      </c>
      <c r="H319" s="125"/>
      <c r="I319" s="125"/>
      <c r="J319" s="125"/>
      <c r="K319" s="125"/>
      <c r="L319" s="125"/>
    </row>
    <row r="320" spans="1:12" ht="9.9" customHeight="1" x14ac:dyDescent="0.3">
      <c r="A320" s="76" t="s">
        <v>898</v>
      </c>
      <c r="B320" s="121" t="s">
        <v>372</v>
      </c>
      <c r="C320" s="122"/>
      <c r="D320" s="122"/>
      <c r="E320" s="122"/>
      <c r="F320" s="118" t="s">
        <v>899</v>
      </c>
      <c r="G320" s="119"/>
      <c r="H320" s="118">
        <v>2700</v>
      </c>
      <c r="I320" s="118">
        <v>0</v>
      </c>
      <c r="J320" s="118">
        <v>0</v>
      </c>
      <c r="K320" s="118">
        <v>2700</v>
      </c>
      <c r="L320" s="118">
        <f t="shared" ref="L320:L323" si="14">I320-J320</f>
        <v>0</v>
      </c>
    </row>
    <row r="321" spans="1:12" ht="9.9" customHeight="1" x14ac:dyDescent="0.3">
      <c r="A321" s="78" t="s">
        <v>900</v>
      </c>
      <c r="B321" s="121" t="s">
        <v>372</v>
      </c>
      <c r="C321" s="122"/>
      <c r="D321" s="122"/>
      <c r="E321" s="122"/>
      <c r="F321" s="122"/>
      <c r="G321" s="123" t="s">
        <v>901</v>
      </c>
      <c r="H321" s="123">
        <v>550</v>
      </c>
      <c r="I321" s="123">
        <v>0</v>
      </c>
      <c r="J321" s="123">
        <v>0</v>
      </c>
      <c r="K321" s="123">
        <v>550</v>
      </c>
      <c r="L321" s="123">
        <f t="shared" si="14"/>
        <v>0</v>
      </c>
    </row>
    <row r="322" spans="1:12" ht="9.9" customHeight="1" x14ac:dyDescent="0.3">
      <c r="A322" s="78" t="s">
        <v>902</v>
      </c>
      <c r="B322" s="121" t="s">
        <v>372</v>
      </c>
      <c r="C322" s="122"/>
      <c r="D322" s="122"/>
      <c r="E322" s="122"/>
      <c r="F322" s="122"/>
      <c r="G322" s="123" t="s">
        <v>903</v>
      </c>
      <c r="H322" s="123">
        <v>1400</v>
      </c>
      <c r="I322" s="123">
        <v>0</v>
      </c>
      <c r="J322" s="123">
        <v>0</v>
      </c>
      <c r="K322" s="123">
        <v>1400</v>
      </c>
      <c r="L322" s="123">
        <f t="shared" si="14"/>
        <v>0</v>
      </c>
    </row>
    <row r="323" spans="1:12" ht="9.9" customHeight="1" x14ac:dyDescent="0.3">
      <c r="A323" s="78" t="s">
        <v>904</v>
      </c>
      <c r="B323" s="121" t="s">
        <v>372</v>
      </c>
      <c r="C323" s="122"/>
      <c r="D323" s="122"/>
      <c r="E323" s="122"/>
      <c r="F323" s="122"/>
      <c r="G323" s="123" t="s">
        <v>905</v>
      </c>
      <c r="H323" s="123">
        <v>750</v>
      </c>
      <c r="I323" s="123">
        <v>0</v>
      </c>
      <c r="J323" s="123">
        <v>0</v>
      </c>
      <c r="K323" s="123">
        <v>750</v>
      </c>
      <c r="L323" s="123">
        <f t="shared" si="14"/>
        <v>0</v>
      </c>
    </row>
    <row r="324" spans="1:12" ht="9.9" customHeight="1" x14ac:dyDescent="0.3">
      <c r="A324" s="80" t="s">
        <v>372</v>
      </c>
      <c r="B324" s="121" t="s">
        <v>372</v>
      </c>
      <c r="C324" s="122"/>
      <c r="D324" s="122"/>
      <c r="E324" s="122"/>
      <c r="F324" s="122"/>
      <c r="G324" s="124" t="s">
        <v>372</v>
      </c>
      <c r="H324" s="125"/>
      <c r="I324" s="125"/>
      <c r="J324" s="125"/>
      <c r="K324" s="125"/>
      <c r="L324" s="125"/>
    </row>
    <row r="325" spans="1:12" ht="9.9" customHeight="1" x14ac:dyDescent="0.3">
      <c r="A325" s="76" t="s">
        <v>906</v>
      </c>
      <c r="B325" s="120" t="s">
        <v>372</v>
      </c>
      <c r="C325" s="118" t="s">
        <v>907</v>
      </c>
      <c r="D325" s="119"/>
      <c r="E325" s="119"/>
      <c r="F325" s="119"/>
      <c r="G325" s="119"/>
      <c r="H325" s="118">
        <v>163392.42000000001</v>
      </c>
      <c r="I325" s="118">
        <v>25151.43</v>
      </c>
      <c r="J325" s="118">
        <v>0</v>
      </c>
      <c r="K325" s="118">
        <v>188543.85</v>
      </c>
      <c r="L325" s="118">
        <f t="shared" ref="L325:L337" si="15">I325-J325</f>
        <v>25151.43</v>
      </c>
    </row>
    <row r="326" spans="1:12" ht="9.9" customHeight="1" x14ac:dyDescent="0.3">
      <c r="A326" s="76" t="s">
        <v>908</v>
      </c>
      <c r="B326" s="121" t="s">
        <v>372</v>
      </c>
      <c r="C326" s="122"/>
      <c r="D326" s="118" t="s">
        <v>907</v>
      </c>
      <c r="E326" s="119"/>
      <c r="F326" s="119"/>
      <c r="G326" s="119"/>
      <c r="H326" s="118">
        <v>163392.42000000001</v>
      </c>
      <c r="I326" s="118">
        <v>25151.43</v>
      </c>
      <c r="J326" s="118">
        <v>0</v>
      </c>
      <c r="K326" s="118">
        <v>188543.85</v>
      </c>
      <c r="L326" s="118">
        <f t="shared" si="15"/>
        <v>25151.43</v>
      </c>
    </row>
    <row r="327" spans="1:12" ht="9.9" customHeight="1" x14ac:dyDescent="0.3">
      <c r="A327" s="76" t="s">
        <v>909</v>
      </c>
      <c r="B327" s="121" t="s">
        <v>372</v>
      </c>
      <c r="C327" s="122"/>
      <c r="D327" s="122"/>
      <c r="E327" s="118" t="s">
        <v>907</v>
      </c>
      <c r="F327" s="119"/>
      <c r="G327" s="119"/>
      <c r="H327" s="118">
        <v>163392.42000000001</v>
      </c>
      <c r="I327" s="118">
        <v>25151.43</v>
      </c>
      <c r="J327" s="118">
        <v>0</v>
      </c>
      <c r="K327" s="118">
        <v>188543.85</v>
      </c>
      <c r="L327" s="118">
        <f t="shared" si="15"/>
        <v>25151.43</v>
      </c>
    </row>
    <row r="328" spans="1:12" ht="9.9" customHeight="1" x14ac:dyDescent="0.3">
      <c r="A328" s="76" t="s">
        <v>910</v>
      </c>
      <c r="B328" s="121" t="s">
        <v>372</v>
      </c>
      <c r="C328" s="122"/>
      <c r="D328" s="122"/>
      <c r="E328" s="122"/>
      <c r="F328" s="118" t="s">
        <v>911</v>
      </c>
      <c r="G328" s="119"/>
      <c r="H328" s="118">
        <v>70751.55</v>
      </c>
      <c r="I328" s="118">
        <v>18983.150000000001</v>
      </c>
      <c r="J328" s="118">
        <v>0</v>
      </c>
      <c r="K328" s="118">
        <v>89734.7</v>
      </c>
      <c r="L328" s="118">
        <f t="shared" si="15"/>
        <v>18983.150000000001</v>
      </c>
    </row>
    <row r="329" spans="1:12" ht="18.899999999999999" customHeight="1" x14ac:dyDescent="0.3">
      <c r="A329" s="78" t="s">
        <v>912</v>
      </c>
      <c r="B329" s="121" t="s">
        <v>372</v>
      </c>
      <c r="C329" s="122"/>
      <c r="D329" s="122"/>
      <c r="E329" s="122"/>
      <c r="F329" s="122"/>
      <c r="G329" s="123" t="s">
        <v>913</v>
      </c>
      <c r="H329" s="123">
        <v>38501</v>
      </c>
      <c r="I329" s="123">
        <v>9334.5</v>
      </c>
      <c r="J329" s="123">
        <v>0</v>
      </c>
      <c r="K329" s="123">
        <v>47835.5</v>
      </c>
      <c r="L329" s="123">
        <f t="shared" si="15"/>
        <v>9334.5</v>
      </c>
    </row>
    <row r="330" spans="1:12" ht="9.9" customHeight="1" x14ac:dyDescent="0.3">
      <c r="A330" s="78" t="s">
        <v>914</v>
      </c>
      <c r="B330" s="121" t="s">
        <v>372</v>
      </c>
      <c r="C330" s="122"/>
      <c r="D330" s="122"/>
      <c r="E330" s="122"/>
      <c r="F330" s="122"/>
      <c r="G330" s="123" t="s">
        <v>915</v>
      </c>
      <c r="H330" s="123">
        <v>0</v>
      </c>
      <c r="I330" s="123">
        <v>3000</v>
      </c>
      <c r="J330" s="123">
        <v>0</v>
      </c>
      <c r="K330" s="123">
        <v>3000</v>
      </c>
      <c r="L330" s="123">
        <f t="shared" si="15"/>
        <v>3000</v>
      </c>
    </row>
    <row r="331" spans="1:12" ht="9.9" customHeight="1" x14ac:dyDescent="0.3">
      <c r="A331" s="78" t="s">
        <v>916</v>
      </c>
      <c r="B331" s="121" t="s">
        <v>372</v>
      </c>
      <c r="C331" s="122"/>
      <c r="D331" s="122"/>
      <c r="E331" s="122"/>
      <c r="F331" s="122"/>
      <c r="G331" s="123" t="s">
        <v>917</v>
      </c>
      <c r="H331" s="123">
        <v>2528</v>
      </c>
      <c r="I331" s="123">
        <v>0</v>
      </c>
      <c r="J331" s="123">
        <v>0</v>
      </c>
      <c r="K331" s="123">
        <v>2528</v>
      </c>
      <c r="L331" s="123">
        <f t="shared" si="15"/>
        <v>0</v>
      </c>
    </row>
    <row r="332" spans="1:12" ht="9.9" customHeight="1" x14ac:dyDescent="0.3">
      <c r="A332" s="78" t="s">
        <v>920</v>
      </c>
      <c r="B332" s="121" t="s">
        <v>372</v>
      </c>
      <c r="C332" s="122"/>
      <c r="D332" s="122"/>
      <c r="E332" s="122"/>
      <c r="F332" s="122"/>
      <c r="G332" s="123" t="s">
        <v>921</v>
      </c>
      <c r="H332" s="123">
        <v>307.98</v>
      </c>
      <c r="I332" s="123">
        <v>30</v>
      </c>
      <c r="J332" s="123">
        <v>0</v>
      </c>
      <c r="K332" s="123">
        <v>337.98</v>
      </c>
      <c r="L332" s="123">
        <f t="shared" si="15"/>
        <v>30</v>
      </c>
    </row>
    <row r="333" spans="1:12" ht="9.9" customHeight="1" x14ac:dyDescent="0.3">
      <c r="A333" s="78" t="s">
        <v>922</v>
      </c>
      <c r="B333" s="121" t="s">
        <v>372</v>
      </c>
      <c r="C333" s="122"/>
      <c r="D333" s="122"/>
      <c r="E333" s="122"/>
      <c r="F333" s="122"/>
      <c r="G333" s="123" t="s">
        <v>923</v>
      </c>
      <c r="H333" s="123">
        <v>9539.16</v>
      </c>
      <c r="I333" s="123">
        <v>2048.54</v>
      </c>
      <c r="J333" s="123">
        <v>0</v>
      </c>
      <c r="K333" s="123">
        <v>11587.7</v>
      </c>
      <c r="L333" s="123">
        <f t="shared" si="15"/>
        <v>2048.54</v>
      </c>
    </row>
    <row r="334" spans="1:12" ht="9.9" customHeight="1" x14ac:dyDescent="0.3">
      <c r="A334" s="78" t="s">
        <v>924</v>
      </c>
      <c r="B334" s="121" t="s">
        <v>372</v>
      </c>
      <c r="C334" s="122"/>
      <c r="D334" s="122"/>
      <c r="E334" s="122"/>
      <c r="F334" s="122"/>
      <c r="G334" s="123" t="s">
        <v>925</v>
      </c>
      <c r="H334" s="123">
        <v>670</v>
      </c>
      <c r="I334" s="123">
        <v>400</v>
      </c>
      <c r="J334" s="123">
        <v>0</v>
      </c>
      <c r="K334" s="123">
        <v>1070</v>
      </c>
      <c r="L334" s="123">
        <f t="shared" si="15"/>
        <v>400</v>
      </c>
    </row>
    <row r="335" spans="1:12" ht="9.9" customHeight="1" x14ac:dyDescent="0.3">
      <c r="A335" s="78" t="s">
        <v>926</v>
      </c>
      <c r="B335" s="121" t="s">
        <v>372</v>
      </c>
      <c r="C335" s="122"/>
      <c r="D335" s="122"/>
      <c r="E335" s="122"/>
      <c r="F335" s="122"/>
      <c r="G335" s="123" t="s">
        <v>927</v>
      </c>
      <c r="H335" s="123">
        <v>7737.39</v>
      </c>
      <c r="I335" s="123">
        <v>1370.11</v>
      </c>
      <c r="J335" s="123">
        <v>0</v>
      </c>
      <c r="K335" s="123">
        <v>9107.5</v>
      </c>
      <c r="L335" s="123">
        <f t="shared" si="15"/>
        <v>1370.11</v>
      </c>
    </row>
    <row r="336" spans="1:12" ht="9.9" customHeight="1" x14ac:dyDescent="0.3">
      <c r="A336" s="78" t="s">
        <v>930</v>
      </c>
      <c r="B336" s="121" t="s">
        <v>372</v>
      </c>
      <c r="C336" s="122"/>
      <c r="D336" s="122"/>
      <c r="E336" s="122"/>
      <c r="F336" s="122"/>
      <c r="G336" s="123" t="s">
        <v>931</v>
      </c>
      <c r="H336" s="123">
        <v>11200</v>
      </c>
      <c r="I336" s="123">
        <v>2800</v>
      </c>
      <c r="J336" s="123">
        <v>0</v>
      </c>
      <c r="K336" s="123">
        <v>14000</v>
      </c>
      <c r="L336" s="123">
        <f t="shared" si="15"/>
        <v>2800</v>
      </c>
    </row>
    <row r="337" spans="1:12" ht="9.9" customHeight="1" x14ac:dyDescent="0.3">
      <c r="A337" s="78" t="s">
        <v>932</v>
      </c>
      <c r="B337" s="121" t="s">
        <v>372</v>
      </c>
      <c r="C337" s="122"/>
      <c r="D337" s="122"/>
      <c r="E337" s="122"/>
      <c r="F337" s="122"/>
      <c r="G337" s="123" t="s">
        <v>933</v>
      </c>
      <c r="H337" s="123">
        <v>268.02</v>
      </c>
      <c r="I337" s="123">
        <v>0</v>
      </c>
      <c r="J337" s="123">
        <v>0</v>
      </c>
      <c r="K337" s="123">
        <v>268.02</v>
      </c>
      <c r="L337" s="123">
        <f t="shared" si="15"/>
        <v>0</v>
      </c>
    </row>
    <row r="338" spans="1:12" ht="9.9" customHeight="1" x14ac:dyDescent="0.3">
      <c r="A338" s="80" t="s">
        <v>372</v>
      </c>
      <c r="B338" s="121" t="s">
        <v>372</v>
      </c>
      <c r="C338" s="122"/>
      <c r="D338" s="122"/>
      <c r="E338" s="122"/>
      <c r="F338" s="122"/>
      <c r="G338" s="124" t="s">
        <v>372</v>
      </c>
      <c r="H338" s="125"/>
      <c r="I338" s="125"/>
      <c r="J338" s="125"/>
      <c r="K338" s="125"/>
      <c r="L338" s="125"/>
    </row>
    <row r="339" spans="1:12" ht="9.9" customHeight="1" x14ac:dyDescent="0.3">
      <c r="A339" s="76" t="s">
        <v>934</v>
      </c>
      <c r="B339" s="121" t="s">
        <v>372</v>
      </c>
      <c r="C339" s="122"/>
      <c r="D339" s="122"/>
      <c r="E339" s="122"/>
      <c r="F339" s="118" t="s">
        <v>935</v>
      </c>
      <c r="G339" s="119"/>
      <c r="H339" s="118">
        <v>31650.65</v>
      </c>
      <c r="I339" s="118">
        <v>2335</v>
      </c>
      <c r="J339" s="118">
        <v>0</v>
      </c>
      <c r="K339" s="118">
        <v>33985.65</v>
      </c>
      <c r="L339" s="118">
        <f t="shared" ref="L339:L341" si="16">I339-J339</f>
        <v>2335</v>
      </c>
    </row>
    <row r="340" spans="1:12" ht="18.899999999999999" customHeight="1" x14ac:dyDescent="0.3">
      <c r="A340" s="78" t="s">
        <v>936</v>
      </c>
      <c r="B340" s="121" t="s">
        <v>372</v>
      </c>
      <c r="C340" s="122"/>
      <c r="D340" s="122"/>
      <c r="E340" s="122"/>
      <c r="F340" s="122"/>
      <c r="G340" s="123" t="s">
        <v>937</v>
      </c>
      <c r="H340" s="123">
        <v>400</v>
      </c>
      <c r="I340" s="123">
        <v>285</v>
      </c>
      <c r="J340" s="123">
        <v>0</v>
      </c>
      <c r="K340" s="123">
        <v>685</v>
      </c>
      <c r="L340" s="123">
        <f t="shared" si="16"/>
        <v>285</v>
      </c>
    </row>
    <row r="341" spans="1:12" ht="9.9" customHeight="1" x14ac:dyDescent="0.3">
      <c r="A341" s="78" t="s">
        <v>938</v>
      </c>
      <c r="B341" s="121" t="s">
        <v>372</v>
      </c>
      <c r="C341" s="122"/>
      <c r="D341" s="122"/>
      <c r="E341" s="122"/>
      <c r="F341" s="122"/>
      <c r="G341" s="123" t="s">
        <v>939</v>
      </c>
      <c r="H341" s="123">
        <v>31250.65</v>
      </c>
      <c r="I341" s="123">
        <v>2050</v>
      </c>
      <c r="J341" s="123">
        <v>0</v>
      </c>
      <c r="K341" s="123">
        <v>33300.65</v>
      </c>
      <c r="L341" s="123">
        <f t="shared" si="16"/>
        <v>2050</v>
      </c>
    </row>
    <row r="342" spans="1:12" ht="9.9" customHeight="1" x14ac:dyDescent="0.3">
      <c r="A342" s="80" t="s">
        <v>372</v>
      </c>
      <c r="B342" s="121" t="s">
        <v>372</v>
      </c>
      <c r="C342" s="122"/>
      <c r="D342" s="122"/>
      <c r="E342" s="122"/>
      <c r="F342" s="122"/>
      <c r="G342" s="124" t="s">
        <v>372</v>
      </c>
      <c r="H342" s="125"/>
      <c r="I342" s="125"/>
      <c r="J342" s="125"/>
      <c r="K342" s="125"/>
      <c r="L342" s="125"/>
    </row>
    <row r="343" spans="1:12" ht="9.9" customHeight="1" x14ac:dyDescent="0.3">
      <c r="A343" s="76" t="s">
        <v>940</v>
      </c>
      <c r="B343" s="121" t="s">
        <v>372</v>
      </c>
      <c r="C343" s="122"/>
      <c r="D343" s="122"/>
      <c r="E343" s="122"/>
      <c r="F343" s="118" t="s">
        <v>941</v>
      </c>
      <c r="G343" s="119"/>
      <c r="H343" s="118">
        <v>14990.22</v>
      </c>
      <c r="I343" s="118">
        <v>3833.28</v>
      </c>
      <c r="J343" s="118">
        <v>0</v>
      </c>
      <c r="K343" s="118">
        <v>18823.5</v>
      </c>
      <c r="L343" s="118">
        <f t="shared" ref="L343:L344" si="17">I343-J343</f>
        <v>3833.28</v>
      </c>
    </row>
    <row r="344" spans="1:12" ht="9.9" customHeight="1" x14ac:dyDescent="0.3">
      <c r="A344" s="78" t="s">
        <v>942</v>
      </c>
      <c r="B344" s="121" t="s">
        <v>372</v>
      </c>
      <c r="C344" s="122"/>
      <c r="D344" s="122"/>
      <c r="E344" s="122"/>
      <c r="F344" s="122"/>
      <c r="G344" s="123" t="s">
        <v>943</v>
      </c>
      <c r="H344" s="123">
        <v>14990.22</v>
      </c>
      <c r="I344" s="123">
        <v>3833.28</v>
      </c>
      <c r="J344" s="123">
        <v>0</v>
      </c>
      <c r="K344" s="123">
        <v>18823.5</v>
      </c>
      <c r="L344" s="123">
        <f t="shared" si="17"/>
        <v>3833.28</v>
      </c>
    </row>
    <row r="345" spans="1:12" ht="9.9" customHeight="1" x14ac:dyDescent="0.3">
      <c r="A345" s="80" t="s">
        <v>372</v>
      </c>
      <c r="B345" s="121" t="s">
        <v>372</v>
      </c>
      <c r="C345" s="122"/>
      <c r="D345" s="122"/>
      <c r="E345" s="122"/>
      <c r="F345" s="122"/>
      <c r="G345" s="124" t="s">
        <v>372</v>
      </c>
      <c r="H345" s="125"/>
      <c r="I345" s="125"/>
      <c r="J345" s="125"/>
      <c r="K345" s="125"/>
      <c r="L345" s="125"/>
    </row>
    <row r="346" spans="1:12" ht="9.9" customHeight="1" x14ac:dyDescent="0.3">
      <c r="A346" s="76" t="s">
        <v>944</v>
      </c>
      <c r="B346" s="121" t="s">
        <v>372</v>
      </c>
      <c r="C346" s="122"/>
      <c r="D346" s="122"/>
      <c r="E346" s="122"/>
      <c r="F346" s="118" t="s">
        <v>899</v>
      </c>
      <c r="G346" s="119"/>
      <c r="H346" s="118">
        <v>46000</v>
      </c>
      <c r="I346" s="118">
        <v>0</v>
      </c>
      <c r="J346" s="118">
        <v>0</v>
      </c>
      <c r="K346" s="118">
        <v>46000</v>
      </c>
      <c r="L346" s="118">
        <f t="shared" ref="L346:L347" si="18">I346-J346</f>
        <v>0</v>
      </c>
    </row>
    <row r="347" spans="1:12" ht="9.9" customHeight="1" x14ac:dyDescent="0.3">
      <c r="A347" s="78" t="s">
        <v>945</v>
      </c>
      <c r="B347" s="121" t="s">
        <v>372</v>
      </c>
      <c r="C347" s="122"/>
      <c r="D347" s="122"/>
      <c r="E347" s="122"/>
      <c r="F347" s="122"/>
      <c r="G347" s="123" t="s">
        <v>946</v>
      </c>
      <c r="H347" s="123">
        <v>46000</v>
      </c>
      <c r="I347" s="123">
        <v>0</v>
      </c>
      <c r="J347" s="123">
        <v>0</v>
      </c>
      <c r="K347" s="123">
        <v>46000</v>
      </c>
      <c r="L347" s="123">
        <f t="shared" si="18"/>
        <v>0</v>
      </c>
    </row>
    <row r="348" spans="1:12" ht="9.9" customHeight="1" x14ac:dyDescent="0.3">
      <c r="A348" s="80" t="s">
        <v>372</v>
      </c>
      <c r="B348" s="121" t="s">
        <v>372</v>
      </c>
      <c r="C348" s="122"/>
      <c r="D348" s="122"/>
      <c r="E348" s="122"/>
      <c r="F348" s="122"/>
      <c r="G348" s="124" t="s">
        <v>372</v>
      </c>
      <c r="H348" s="125"/>
      <c r="I348" s="125"/>
      <c r="J348" s="125"/>
      <c r="K348" s="125"/>
      <c r="L348" s="125"/>
    </row>
    <row r="349" spans="1:12" ht="9.9" customHeight="1" x14ac:dyDescent="0.3">
      <c r="A349" s="76" t="s">
        <v>948</v>
      </c>
      <c r="B349" s="120" t="s">
        <v>372</v>
      </c>
      <c r="C349" s="118" t="s">
        <v>949</v>
      </c>
      <c r="D349" s="119"/>
      <c r="E349" s="119"/>
      <c r="F349" s="119"/>
      <c r="G349" s="119"/>
      <c r="H349" s="118">
        <v>0</v>
      </c>
      <c r="I349" s="118">
        <v>48750</v>
      </c>
      <c r="J349" s="118">
        <v>0</v>
      </c>
      <c r="K349" s="118">
        <v>48750</v>
      </c>
      <c r="L349" s="118">
        <f t="shared" ref="L349:L353" si="19">I349-J349</f>
        <v>48750</v>
      </c>
    </row>
    <row r="350" spans="1:12" ht="9.9" customHeight="1" x14ac:dyDescent="0.3">
      <c r="A350" s="76" t="s">
        <v>950</v>
      </c>
      <c r="B350" s="121" t="s">
        <v>372</v>
      </c>
      <c r="C350" s="122"/>
      <c r="D350" s="118" t="s">
        <v>949</v>
      </c>
      <c r="E350" s="119"/>
      <c r="F350" s="119"/>
      <c r="G350" s="119"/>
      <c r="H350" s="118">
        <v>0</v>
      </c>
      <c r="I350" s="118">
        <v>48750</v>
      </c>
      <c r="J350" s="118">
        <v>0</v>
      </c>
      <c r="K350" s="118">
        <v>48750</v>
      </c>
      <c r="L350" s="118">
        <f t="shared" si="19"/>
        <v>48750</v>
      </c>
    </row>
    <row r="351" spans="1:12" ht="9.9" customHeight="1" x14ac:dyDescent="0.3">
      <c r="A351" s="76" t="s">
        <v>951</v>
      </c>
      <c r="B351" s="121" t="s">
        <v>372</v>
      </c>
      <c r="C351" s="122"/>
      <c r="D351" s="122"/>
      <c r="E351" s="118" t="s">
        <v>949</v>
      </c>
      <c r="F351" s="119"/>
      <c r="G351" s="119"/>
      <c r="H351" s="118">
        <v>0</v>
      </c>
      <c r="I351" s="118">
        <v>48750</v>
      </c>
      <c r="J351" s="118">
        <v>0</v>
      </c>
      <c r="K351" s="118">
        <v>48750</v>
      </c>
      <c r="L351" s="118">
        <f t="shared" si="19"/>
        <v>48750</v>
      </c>
    </row>
    <row r="352" spans="1:12" ht="9.9" customHeight="1" x14ac:dyDescent="0.3">
      <c r="A352" s="76" t="s">
        <v>952</v>
      </c>
      <c r="B352" s="121" t="s">
        <v>372</v>
      </c>
      <c r="C352" s="122"/>
      <c r="D352" s="122"/>
      <c r="E352" s="122"/>
      <c r="F352" s="118" t="s">
        <v>953</v>
      </c>
      <c r="G352" s="119"/>
      <c r="H352" s="118">
        <v>0</v>
      </c>
      <c r="I352" s="118">
        <v>48750</v>
      </c>
      <c r="J352" s="118">
        <v>0</v>
      </c>
      <c r="K352" s="118">
        <v>48750</v>
      </c>
      <c r="L352" s="118">
        <f t="shared" si="19"/>
        <v>48750</v>
      </c>
    </row>
    <row r="353" spans="1:12" ht="9.9" customHeight="1" x14ac:dyDescent="0.3">
      <c r="A353" s="78" t="s">
        <v>954</v>
      </c>
      <c r="B353" s="121" t="s">
        <v>372</v>
      </c>
      <c r="C353" s="122"/>
      <c r="D353" s="122"/>
      <c r="E353" s="122"/>
      <c r="F353" s="122"/>
      <c r="G353" s="123" t="s">
        <v>955</v>
      </c>
      <c r="H353" s="123">
        <v>0</v>
      </c>
      <c r="I353" s="123">
        <v>48750</v>
      </c>
      <c r="J353" s="123">
        <v>0</v>
      </c>
      <c r="K353" s="123">
        <v>48750</v>
      </c>
      <c r="L353" s="123">
        <f t="shared" si="19"/>
        <v>48750</v>
      </c>
    </row>
    <row r="354" spans="1:12" ht="9.9" customHeight="1" x14ac:dyDescent="0.3">
      <c r="A354" s="80" t="s">
        <v>372</v>
      </c>
      <c r="B354" s="121" t="s">
        <v>372</v>
      </c>
      <c r="C354" s="122"/>
      <c r="D354" s="122"/>
      <c r="E354" s="122"/>
      <c r="F354" s="122"/>
      <c r="G354" s="124" t="s">
        <v>372</v>
      </c>
      <c r="H354" s="125"/>
      <c r="I354" s="125"/>
      <c r="J354" s="125"/>
      <c r="K354" s="125"/>
      <c r="L354" s="125"/>
    </row>
    <row r="355" spans="1:12" ht="9.9" customHeight="1" x14ac:dyDescent="0.3">
      <c r="A355" s="76" t="s">
        <v>956</v>
      </c>
      <c r="B355" s="120" t="s">
        <v>372</v>
      </c>
      <c r="C355" s="118" t="s">
        <v>957</v>
      </c>
      <c r="D355" s="119"/>
      <c r="E355" s="119"/>
      <c r="F355" s="119"/>
      <c r="G355" s="119"/>
      <c r="H355" s="118">
        <v>104757.24</v>
      </c>
      <c r="I355" s="118">
        <v>22260.54</v>
      </c>
      <c r="J355" s="118">
        <v>0</v>
      </c>
      <c r="K355" s="118">
        <v>127017.78</v>
      </c>
      <c r="L355" s="118">
        <f t="shared" ref="L355:L360" si="20">I355-J355</f>
        <v>22260.54</v>
      </c>
    </row>
    <row r="356" spans="1:12" ht="9.9" customHeight="1" x14ac:dyDescent="0.3">
      <c r="A356" s="76" t="s">
        <v>958</v>
      </c>
      <c r="B356" s="121" t="s">
        <v>372</v>
      </c>
      <c r="C356" s="122"/>
      <c r="D356" s="118" t="s">
        <v>957</v>
      </c>
      <c r="E356" s="119"/>
      <c r="F356" s="119"/>
      <c r="G356" s="119"/>
      <c r="H356" s="118">
        <v>104757.24</v>
      </c>
      <c r="I356" s="118">
        <v>22260.54</v>
      </c>
      <c r="J356" s="118">
        <v>0</v>
      </c>
      <c r="K356" s="118">
        <v>127017.78</v>
      </c>
      <c r="L356" s="118">
        <f t="shared" si="20"/>
        <v>22260.54</v>
      </c>
    </row>
    <row r="357" spans="1:12" ht="9.9" customHeight="1" x14ac:dyDescent="0.3">
      <c r="A357" s="76" t="s">
        <v>959</v>
      </c>
      <c r="B357" s="121" t="s">
        <v>372</v>
      </c>
      <c r="C357" s="122"/>
      <c r="D357" s="122"/>
      <c r="E357" s="118" t="s">
        <v>957</v>
      </c>
      <c r="F357" s="119"/>
      <c r="G357" s="119"/>
      <c r="H357" s="118">
        <v>104757.24</v>
      </c>
      <c r="I357" s="118">
        <v>22260.54</v>
      </c>
      <c r="J357" s="118">
        <v>0</v>
      </c>
      <c r="K357" s="118">
        <v>127017.78</v>
      </c>
      <c r="L357" s="118">
        <f t="shared" si="20"/>
        <v>22260.54</v>
      </c>
    </row>
    <row r="358" spans="1:12" ht="9.9" customHeight="1" x14ac:dyDescent="0.3">
      <c r="A358" s="76" t="s">
        <v>960</v>
      </c>
      <c r="B358" s="121" t="s">
        <v>372</v>
      </c>
      <c r="C358" s="122"/>
      <c r="D358" s="122"/>
      <c r="E358" s="122"/>
      <c r="F358" s="118" t="s">
        <v>953</v>
      </c>
      <c r="G358" s="119"/>
      <c r="H358" s="118">
        <v>9582.9500000000007</v>
      </c>
      <c r="I358" s="118">
        <v>1030</v>
      </c>
      <c r="J358" s="118">
        <v>0</v>
      </c>
      <c r="K358" s="118">
        <v>10612.95</v>
      </c>
      <c r="L358" s="118">
        <f t="shared" si="20"/>
        <v>1030</v>
      </c>
    </row>
    <row r="359" spans="1:12" ht="9.9" customHeight="1" x14ac:dyDescent="0.3">
      <c r="A359" s="78" t="s">
        <v>961</v>
      </c>
      <c r="B359" s="121" t="s">
        <v>372</v>
      </c>
      <c r="C359" s="122"/>
      <c r="D359" s="122"/>
      <c r="E359" s="122"/>
      <c r="F359" s="122"/>
      <c r="G359" s="123" t="s">
        <v>897</v>
      </c>
      <c r="H359" s="123">
        <v>502.94</v>
      </c>
      <c r="I359" s="123">
        <v>0</v>
      </c>
      <c r="J359" s="123">
        <v>0</v>
      </c>
      <c r="K359" s="123">
        <v>502.94</v>
      </c>
      <c r="L359" s="123">
        <f t="shared" si="20"/>
        <v>0</v>
      </c>
    </row>
    <row r="360" spans="1:12" ht="9.9" customHeight="1" x14ac:dyDescent="0.3">
      <c r="A360" s="78" t="s">
        <v>962</v>
      </c>
      <c r="B360" s="121" t="s">
        <v>372</v>
      </c>
      <c r="C360" s="122"/>
      <c r="D360" s="122"/>
      <c r="E360" s="122"/>
      <c r="F360" s="122"/>
      <c r="G360" s="123" t="s">
        <v>963</v>
      </c>
      <c r="H360" s="123">
        <v>9080.01</v>
      </c>
      <c r="I360" s="123">
        <v>1030</v>
      </c>
      <c r="J360" s="123">
        <v>0</v>
      </c>
      <c r="K360" s="123">
        <v>10110.01</v>
      </c>
      <c r="L360" s="123">
        <f t="shared" si="20"/>
        <v>1030</v>
      </c>
    </row>
    <row r="361" spans="1:12" ht="9.9" customHeight="1" x14ac:dyDescent="0.3">
      <c r="A361" s="80" t="s">
        <v>372</v>
      </c>
      <c r="B361" s="121" t="s">
        <v>372</v>
      </c>
      <c r="C361" s="122"/>
      <c r="D361" s="122"/>
      <c r="E361" s="122"/>
      <c r="F361" s="122"/>
      <c r="G361" s="124" t="s">
        <v>372</v>
      </c>
      <c r="H361" s="125"/>
      <c r="I361" s="125"/>
      <c r="J361" s="125"/>
      <c r="K361" s="125"/>
      <c r="L361" s="125"/>
    </row>
    <row r="362" spans="1:12" ht="9.9" customHeight="1" x14ac:dyDescent="0.3">
      <c r="A362" s="76" t="s">
        <v>964</v>
      </c>
      <c r="B362" s="121" t="s">
        <v>372</v>
      </c>
      <c r="C362" s="122"/>
      <c r="D362" s="122"/>
      <c r="E362" s="122"/>
      <c r="F362" s="118" t="s">
        <v>965</v>
      </c>
      <c r="G362" s="119"/>
      <c r="H362" s="118">
        <v>95174.29</v>
      </c>
      <c r="I362" s="118">
        <v>21230.54</v>
      </c>
      <c r="J362" s="118">
        <v>0</v>
      </c>
      <c r="K362" s="118">
        <v>116404.83</v>
      </c>
      <c r="L362" s="118">
        <f t="shared" ref="L362:L364" si="21">I362-J362</f>
        <v>21230.54</v>
      </c>
    </row>
    <row r="363" spans="1:12" ht="9.9" customHeight="1" x14ac:dyDescent="0.3">
      <c r="A363" s="78" t="s">
        <v>966</v>
      </c>
      <c r="B363" s="121" t="s">
        <v>372</v>
      </c>
      <c r="C363" s="122"/>
      <c r="D363" s="122"/>
      <c r="E363" s="122"/>
      <c r="F363" s="122"/>
      <c r="G363" s="123" t="s">
        <v>967</v>
      </c>
      <c r="H363" s="123">
        <v>90253.72</v>
      </c>
      <c r="I363" s="123">
        <v>19683.61</v>
      </c>
      <c r="J363" s="123">
        <v>0</v>
      </c>
      <c r="K363" s="123">
        <v>109937.33</v>
      </c>
      <c r="L363" s="123">
        <f t="shared" si="21"/>
        <v>19683.61</v>
      </c>
    </row>
    <row r="364" spans="1:12" ht="9.9" customHeight="1" x14ac:dyDescent="0.3">
      <c r="A364" s="78" t="s">
        <v>968</v>
      </c>
      <c r="B364" s="121" t="s">
        <v>372</v>
      </c>
      <c r="C364" s="122"/>
      <c r="D364" s="122"/>
      <c r="E364" s="122"/>
      <c r="F364" s="122"/>
      <c r="G364" s="123" t="s">
        <v>969</v>
      </c>
      <c r="H364" s="123">
        <v>4920.57</v>
      </c>
      <c r="I364" s="123">
        <v>1546.93</v>
      </c>
      <c r="J364" s="123">
        <v>0</v>
      </c>
      <c r="K364" s="123">
        <v>6467.5</v>
      </c>
      <c r="L364" s="123">
        <f t="shared" si="21"/>
        <v>1546.93</v>
      </c>
    </row>
    <row r="365" spans="1:12" ht="9.9" customHeight="1" x14ac:dyDescent="0.3">
      <c r="A365" s="80" t="s">
        <v>372</v>
      </c>
      <c r="B365" s="121" t="s">
        <v>372</v>
      </c>
      <c r="C365" s="122"/>
      <c r="D365" s="122"/>
      <c r="E365" s="122"/>
      <c r="F365" s="122"/>
      <c r="G365" s="124" t="s">
        <v>372</v>
      </c>
      <c r="H365" s="125"/>
      <c r="I365" s="125"/>
      <c r="J365" s="125"/>
      <c r="K365" s="125"/>
      <c r="L365" s="125"/>
    </row>
    <row r="366" spans="1:12" ht="9.9" customHeight="1" x14ac:dyDescent="0.3">
      <c r="A366" s="76" t="s">
        <v>979</v>
      </c>
      <c r="B366" s="120" t="s">
        <v>372</v>
      </c>
      <c r="C366" s="118" t="s">
        <v>980</v>
      </c>
      <c r="D366" s="119"/>
      <c r="E366" s="119"/>
      <c r="F366" s="119"/>
      <c r="G366" s="119"/>
      <c r="H366" s="118">
        <v>22456</v>
      </c>
      <c r="I366" s="118">
        <v>2189</v>
      </c>
      <c r="J366" s="118">
        <v>0</v>
      </c>
      <c r="K366" s="118">
        <v>24645</v>
      </c>
      <c r="L366" s="118">
        <f t="shared" ref="L366:L370" si="22">I366-J366</f>
        <v>2189</v>
      </c>
    </row>
    <row r="367" spans="1:12" ht="9.9" customHeight="1" x14ac:dyDescent="0.3">
      <c r="A367" s="76" t="s">
        <v>981</v>
      </c>
      <c r="B367" s="121" t="s">
        <v>372</v>
      </c>
      <c r="C367" s="122"/>
      <c r="D367" s="118" t="s">
        <v>980</v>
      </c>
      <c r="E367" s="119"/>
      <c r="F367" s="119"/>
      <c r="G367" s="119"/>
      <c r="H367" s="118">
        <v>22456</v>
      </c>
      <c r="I367" s="118">
        <v>2189</v>
      </c>
      <c r="J367" s="118">
        <v>0</v>
      </c>
      <c r="K367" s="118">
        <v>24645</v>
      </c>
      <c r="L367" s="118">
        <f t="shared" si="22"/>
        <v>2189</v>
      </c>
    </row>
    <row r="368" spans="1:12" ht="9.9" customHeight="1" x14ac:dyDescent="0.3">
      <c r="A368" s="76" t="s">
        <v>982</v>
      </c>
      <c r="B368" s="121" t="s">
        <v>372</v>
      </c>
      <c r="C368" s="122"/>
      <c r="D368" s="122"/>
      <c r="E368" s="118" t="s">
        <v>980</v>
      </c>
      <c r="F368" s="119"/>
      <c r="G368" s="119"/>
      <c r="H368" s="118">
        <v>22456</v>
      </c>
      <c r="I368" s="118">
        <v>2189</v>
      </c>
      <c r="J368" s="118">
        <v>0</v>
      </c>
      <c r="K368" s="118">
        <v>24645</v>
      </c>
      <c r="L368" s="118">
        <f t="shared" si="22"/>
        <v>2189</v>
      </c>
    </row>
    <row r="369" spans="1:12" ht="9.9" customHeight="1" x14ac:dyDescent="0.3">
      <c r="A369" s="76" t="s">
        <v>983</v>
      </c>
      <c r="B369" s="121" t="s">
        <v>372</v>
      </c>
      <c r="C369" s="122"/>
      <c r="D369" s="122"/>
      <c r="E369" s="122"/>
      <c r="F369" s="118" t="s">
        <v>984</v>
      </c>
      <c r="G369" s="119"/>
      <c r="H369" s="118">
        <v>6956</v>
      </c>
      <c r="I369" s="118">
        <v>2019</v>
      </c>
      <c r="J369" s="118">
        <v>0</v>
      </c>
      <c r="K369" s="118">
        <v>8975</v>
      </c>
      <c r="L369" s="118">
        <f t="shared" si="22"/>
        <v>2019</v>
      </c>
    </row>
    <row r="370" spans="1:12" ht="9.9" customHeight="1" x14ac:dyDescent="0.3">
      <c r="A370" s="78" t="s">
        <v>985</v>
      </c>
      <c r="B370" s="121" t="s">
        <v>372</v>
      </c>
      <c r="C370" s="122"/>
      <c r="D370" s="122"/>
      <c r="E370" s="122"/>
      <c r="F370" s="122"/>
      <c r="G370" s="123" t="s">
        <v>986</v>
      </c>
      <c r="H370" s="123">
        <v>6956</v>
      </c>
      <c r="I370" s="123">
        <v>2019</v>
      </c>
      <c r="J370" s="123">
        <v>0</v>
      </c>
      <c r="K370" s="123">
        <v>8975</v>
      </c>
      <c r="L370" s="123">
        <f t="shared" si="22"/>
        <v>2019</v>
      </c>
    </row>
    <row r="371" spans="1:12" ht="9.9" customHeight="1" x14ac:dyDescent="0.3">
      <c r="A371" s="80" t="s">
        <v>372</v>
      </c>
      <c r="B371" s="121" t="s">
        <v>372</v>
      </c>
      <c r="C371" s="122"/>
      <c r="D371" s="122"/>
      <c r="E371" s="122"/>
      <c r="F371" s="122"/>
      <c r="G371" s="124" t="s">
        <v>372</v>
      </c>
      <c r="H371" s="125"/>
      <c r="I371" s="125"/>
      <c r="J371" s="125"/>
      <c r="K371" s="125"/>
      <c r="L371" s="125"/>
    </row>
    <row r="372" spans="1:12" ht="9.9" customHeight="1" x14ac:dyDescent="0.3">
      <c r="A372" s="76" t="s">
        <v>987</v>
      </c>
      <c r="B372" s="121" t="s">
        <v>372</v>
      </c>
      <c r="C372" s="122"/>
      <c r="D372" s="122"/>
      <c r="E372" s="122"/>
      <c r="F372" s="118" t="s">
        <v>988</v>
      </c>
      <c r="G372" s="119"/>
      <c r="H372" s="118">
        <v>0</v>
      </c>
      <c r="I372" s="118">
        <v>170</v>
      </c>
      <c r="J372" s="118">
        <v>0</v>
      </c>
      <c r="K372" s="118">
        <v>170</v>
      </c>
      <c r="L372" s="118">
        <f t="shared" ref="L372:L373" si="23">I372-J372</f>
        <v>170</v>
      </c>
    </row>
    <row r="373" spans="1:12" ht="9.9" customHeight="1" x14ac:dyDescent="0.3">
      <c r="A373" s="78" t="s">
        <v>989</v>
      </c>
      <c r="B373" s="121" t="s">
        <v>372</v>
      </c>
      <c r="C373" s="122"/>
      <c r="D373" s="122"/>
      <c r="E373" s="122"/>
      <c r="F373" s="122"/>
      <c r="G373" s="123" t="s">
        <v>990</v>
      </c>
      <c r="H373" s="123">
        <v>0</v>
      </c>
      <c r="I373" s="123">
        <v>170</v>
      </c>
      <c r="J373" s="123">
        <v>0</v>
      </c>
      <c r="K373" s="123">
        <v>170</v>
      </c>
      <c r="L373" s="123">
        <f t="shared" si="23"/>
        <v>170</v>
      </c>
    </row>
    <row r="374" spans="1:12" ht="9.9" customHeight="1" x14ac:dyDescent="0.3">
      <c r="A374" s="80" t="s">
        <v>372</v>
      </c>
      <c r="B374" s="121" t="s">
        <v>372</v>
      </c>
      <c r="C374" s="122"/>
      <c r="D374" s="122"/>
      <c r="E374" s="122"/>
      <c r="F374" s="122"/>
      <c r="G374" s="124" t="s">
        <v>372</v>
      </c>
      <c r="H374" s="125"/>
      <c r="I374" s="125"/>
      <c r="J374" s="125"/>
      <c r="K374" s="125"/>
      <c r="L374" s="125"/>
    </row>
    <row r="375" spans="1:12" ht="9.9" customHeight="1" x14ac:dyDescent="0.3">
      <c r="A375" s="76" t="s">
        <v>991</v>
      </c>
      <c r="B375" s="121" t="s">
        <v>372</v>
      </c>
      <c r="C375" s="122"/>
      <c r="D375" s="122"/>
      <c r="E375" s="122"/>
      <c r="F375" s="118" t="s">
        <v>992</v>
      </c>
      <c r="G375" s="119"/>
      <c r="H375" s="118">
        <v>15500</v>
      </c>
      <c r="I375" s="118">
        <v>0</v>
      </c>
      <c r="J375" s="118">
        <v>0</v>
      </c>
      <c r="K375" s="118">
        <v>15500</v>
      </c>
      <c r="L375" s="118">
        <f t="shared" ref="L375:L376" si="24">I375-J375</f>
        <v>0</v>
      </c>
    </row>
    <row r="376" spans="1:12" ht="9.9" customHeight="1" x14ac:dyDescent="0.3">
      <c r="A376" s="78" t="s">
        <v>993</v>
      </c>
      <c r="B376" s="121" t="s">
        <v>372</v>
      </c>
      <c r="C376" s="122"/>
      <c r="D376" s="122"/>
      <c r="E376" s="122"/>
      <c r="F376" s="122"/>
      <c r="G376" s="123" t="s">
        <v>994</v>
      </c>
      <c r="H376" s="123">
        <v>15500</v>
      </c>
      <c r="I376" s="123">
        <v>0</v>
      </c>
      <c r="J376" s="123">
        <v>0</v>
      </c>
      <c r="K376" s="123">
        <v>15500</v>
      </c>
      <c r="L376" s="123">
        <f t="shared" si="24"/>
        <v>0</v>
      </c>
    </row>
    <row r="377" spans="1:12" ht="9.9" customHeight="1" x14ac:dyDescent="0.3">
      <c r="A377" s="80" t="s">
        <v>372</v>
      </c>
      <c r="B377" s="121" t="s">
        <v>372</v>
      </c>
      <c r="C377" s="122"/>
      <c r="D377" s="122"/>
      <c r="E377" s="122"/>
      <c r="F377" s="122"/>
      <c r="G377" s="124" t="s">
        <v>372</v>
      </c>
      <c r="H377" s="125"/>
      <c r="I377" s="125"/>
      <c r="J377" s="125"/>
      <c r="K377" s="125"/>
      <c r="L377" s="125"/>
    </row>
    <row r="378" spans="1:12" ht="9.9" customHeight="1" x14ac:dyDescent="0.3">
      <c r="A378" s="76" t="s">
        <v>1005</v>
      </c>
      <c r="B378" s="120" t="s">
        <v>372</v>
      </c>
      <c r="C378" s="118" t="s">
        <v>1006</v>
      </c>
      <c r="D378" s="119"/>
      <c r="E378" s="119"/>
      <c r="F378" s="119"/>
      <c r="G378" s="119"/>
      <c r="H378" s="118">
        <v>639232.82999999996</v>
      </c>
      <c r="I378" s="118">
        <v>166139.67000000001</v>
      </c>
      <c r="J378" s="118">
        <v>0</v>
      </c>
      <c r="K378" s="118">
        <v>805372.5</v>
      </c>
      <c r="L378" s="118">
        <f t="shared" ref="L378:L383" si="25">I378-J378</f>
        <v>166139.67000000001</v>
      </c>
    </row>
    <row r="379" spans="1:12" ht="9.9" customHeight="1" x14ac:dyDescent="0.3">
      <c r="A379" s="76" t="s">
        <v>1007</v>
      </c>
      <c r="B379" s="121" t="s">
        <v>372</v>
      </c>
      <c r="C379" s="122"/>
      <c r="D379" s="118" t="s">
        <v>1006</v>
      </c>
      <c r="E379" s="119"/>
      <c r="F379" s="119"/>
      <c r="G379" s="119"/>
      <c r="H379" s="118">
        <v>639232.82999999996</v>
      </c>
      <c r="I379" s="118">
        <v>166139.67000000001</v>
      </c>
      <c r="J379" s="118">
        <v>0</v>
      </c>
      <c r="K379" s="118">
        <v>805372.5</v>
      </c>
      <c r="L379" s="118">
        <f t="shared" si="25"/>
        <v>166139.67000000001</v>
      </c>
    </row>
    <row r="380" spans="1:12" ht="9.9" customHeight="1" x14ac:dyDescent="0.3">
      <c r="A380" s="76" t="s">
        <v>1008</v>
      </c>
      <c r="B380" s="121" t="s">
        <v>372</v>
      </c>
      <c r="C380" s="122"/>
      <c r="D380" s="122"/>
      <c r="E380" s="118" t="s">
        <v>1006</v>
      </c>
      <c r="F380" s="119"/>
      <c r="G380" s="119"/>
      <c r="H380" s="118">
        <v>639232.82999999996</v>
      </c>
      <c r="I380" s="118">
        <v>166139.67000000001</v>
      </c>
      <c r="J380" s="118">
        <v>0</v>
      </c>
      <c r="K380" s="118">
        <v>805372.5</v>
      </c>
      <c r="L380" s="118">
        <f t="shared" si="25"/>
        <v>166139.67000000001</v>
      </c>
    </row>
    <row r="381" spans="1:12" ht="9.9" customHeight="1" x14ac:dyDescent="0.3">
      <c r="A381" s="76" t="s">
        <v>1009</v>
      </c>
      <c r="B381" s="121" t="s">
        <v>372</v>
      </c>
      <c r="C381" s="122"/>
      <c r="D381" s="122"/>
      <c r="E381" s="122"/>
      <c r="F381" s="118" t="s">
        <v>1006</v>
      </c>
      <c r="G381" s="119"/>
      <c r="H381" s="118">
        <v>639232.82999999996</v>
      </c>
      <c r="I381" s="118">
        <v>166139.67000000001</v>
      </c>
      <c r="J381" s="118">
        <v>0</v>
      </c>
      <c r="K381" s="118">
        <v>805372.5</v>
      </c>
      <c r="L381" s="118">
        <f t="shared" si="25"/>
        <v>166139.67000000001</v>
      </c>
    </row>
    <row r="382" spans="1:12" ht="9.9" customHeight="1" x14ac:dyDescent="0.3">
      <c r="A382" s="78" t="s">
        <v>1010</v>
      </c>
      <c r="B382" s="121" t="s">
        <v>372</v>
      </c>
      <c r="C382" s="122"/>
      <c r="D382" s="122"/>
      <c r="E382" s="122"/>
      <c r="F382" s="122"/>
      <c r="G382" s="123" t="s">
        <v>1011</v>
      </c>
      <c r="H382" s="123">
        <v>637864.31000000006</v>
      </c>
      <c r="I382" s="123">
        <v>165786.13</v>
      </c>
      <c r="J382" s="123">
        <v>0</v>
      </c>
      <c r="K382" s="123">
        <v>803650.44</v>
      </c>
      <c r="L382" s="123">
        <f t="shared" si="25"/>
        <v>165786.13</v>
      </c>
    </row>
    <row r="383" spans="1:12" ht="9.9" customHeight="1" x14ac:dyDescent="0.3">
      <c r="A383" s="78" t="s">
        <v>1012</v>
      </c>
      <c r="B383" s="121" t="s">
        <v>372</v>
      </c>
      <c r="C383" s="122"/>
      <c r="D383" s="122"/>
      <c r="E383" s="122"/>
      <c r="F383" s="122"/>
      <c r="G383" s="123" t="s">
        <v>1013</v>
      </c>
      <c r="H383" s="123">
        <v>1368.52</v>
      </c>
      <c r="I383" s="123">
        <v>353.54</v>
      </c>
      <c r="J383" s="123">
        <v>0</v>
      </c>
      <c r="K383" s="123">
        <v>1722.06</v>
      </c>
      <c r="L383" s="123">
        <f t="shared" si="25"/>
        <v>353.54</v>
      </c>
    </row>
    <row r="384" spans="1:12" ht="9.9" customHeight="1" x14ac:dyDescent="0.3">
      <c r="A384" s="80" t="s">
        <v>372</v>
      </c>
      <c r="B384" s="121" t="s">
        <v>372</v>
      </c>
      <c r="C384" s="122"/>
      <c r="D384" s="122"/>
      <c r="E384" s="122"/>
      <c r="F384" s="122"/>
      <c r="G384" s="124" t="s">
        <v>372</v>
      </c>
      <c r="H384" s="125"/>
      <c r="I384" s="125"/>
      <c r="J384" s="125"/>
      <c r="K384" s="125"/>
      <c r="L384" s="125"/>
    </row>
    <row r="385" spans="1:12" ht="9.9" customHeight="1" x14ac:dyDescent="0.3">
      <c r="A385" s="76" t="s">
        <v>1014</v>
      </c>
      <c r="B385" s="120" t="s">
        <v>372</v>
      </c>
      <c r="C385" s="118" t="s">
        <v>1015</v>
      </c>
      <c r="D385" s="119"/>
      <c r="E385" s="119"/>
      <c r="F385" s="119"/>
      <c r="G385" s="119"/>
      <c r="H385" s="118">
        <v>49623.02</v>
      </c>
      <c r="I385" s="118">
        <v>5486.3</v>
      </c>
      <c r="J385" s="118">
        <v>0</v>
      </c>
      <c r="K385" s="118">
        <v>55109.32</v>
      </c>
      <c r="L385" s="118">
        <f t="shared" ref="L385:L396" si="26">I385-J385</f>
        <v>5486.3</v>
      </c>
    </row>
    <row r="386" spans="1:12" ht="9.9" customHeight="1" x14ac:dyDescent="0.3">
      <c r="A386" s="76" t="s">
        <v>1016</v>
      </c>
      <c r="B386" s="121" t="s">
        <v>372</v>
      </c>
      <c r="C386" s="122"/>
      <c r="D386" s="118" t="s">
        <v>1015</v>
      </c>
      <c r="E386" s="119"/>
      <c r="F386" s="119"/>
      <c r="G386" s="119"/>
      <c r="H386" s="118">
        <v>49623.02</v>
      </c>
      <c r="I386" s="118">
        <v>5486.3</v>
      </c>
      <c r="J386" s="118">
        <v>0</v>
      </c>
      <c r="K386" s="118">
        <v>55109.32</v>
      </c>
      <c r="L386" s="118">
        <f t="shared" si="26"/>
        <v>5486.3</v>
      </c>
    </row>
    <row r="387" spans="1:12" ht="9.9" customHeight="1" x14ac:dyDescent="0.3">
      <c r="A387" s="76" t="s">
        <v>1017</v>
      </c>
      <c r="B387" s="121" t="s">
        <v>372</v>
      </c>
      <c r="C387" s="122"/>
      <c r="D387" s="122"/>
      <c r="E387" s="118" t="s">
        <v>1015</v>
      </c>
      <c r="F387" s="119"/>
      <c r="G387" s="119"/>
      <c r="H387" s="118">
        <v>49623.02</v>
      </c>
      <c r="I387" s="118">
        <v>5486.3</v>
      </c>
      <c r="J387" s="118">
        <v>0</v>
      </c>
      <c r="K387" s="118">
        <v>55109.32</v>
      </c>
      <c r="L387" s="118">
        <f t="shared" si="26"/>
        <v>5486.3</v>
      </c>
    </row>
    <row r="388" spans="1:12" ht="9.9" customHeight="1" x14ac:dyDescent="0.3">
      <c r="A388" s="76" t="s">
        <v>1018</v>
      </c>
      <c r="B388" s="121" t="s">
        <v>372</v>
      </c>
      <c r="C388" s="122"/>
      <c r="D388" s="122"/>
      <c r="E388" s="122"/>
      <c r="F388" s="118" t="s">
        <v>1015</v>
      </c>
      <c r="G388" s="119"/>
      <c r="H388" s="118">
        <v>49623.02</v>
      </c>
      <c r="I388" s="118">
        <v>5486.3</v>
      </c>
      <c r="J388" s="118">
        <v>0</v>
      </c>
      <c r="K388" s="118">
        <v>55109.32</v>
      </c>
      <c r="L388" s="118">
        <f t="shared" si="26"/>
        <v>5486.3</v>
      </c>
    </row>
    <row r="389" spans="1:12" ht="9.9" customHeight="1" x14ac:dyDescent="0.3">
      <c r="A389" s="78" t="s">
        <v>1019</v>
      </c>
      <c r="B389" s="121" t="s">
        <v>372</v>
      </c>
      <c r="C389" s="122"/>
      <c r="D389" s="122"/>
      <c r="E389" s="122"/>
      <c r="F389" s="122"/>
      <c r="G389" s="123" t="s">
        <v>695</v>
      </c>
      <c r="H389" s="123">
        <v>49623.02</v>
      </c>
      <c r="I389" s="123">
        <v>5486.3</v>
      </c>
      <c r="J389" s="123">
        <v>0</v>
      </c>
      <c r="K389" s="123">
        <v>55109.32</v>
      </c>
      <c r="L389" s="123">
        <f t="shared" si="26"/>
        <v>5486.3</v>
      </c>
    </row>
    <row r="390" spans="1:12" ht="9.9" customHeight="1" x14ac:dyDescent="0.3">
      <c r="A390" s="80" t="s">
        <v>372</v>
      </c>
      <c r="B390" s="121" t="s">
        <v>372</v>
      </c>
      <c r="C390" s="122"/>
      <c r="D390" s="122"/>
      <c r="E390" s="122"/>
      <c r="F390" s="122"/>
      <c r="G390" s="124" t="s">
        <v>372</v>
      </c>
      <c r="H390" s="125"/>
      <c r="I390" s="125"/>
      <c r="J390" s="125"/>
      <c r="K390" s="125"/>
      <c r="L390" s="125"/>
    </row>
    <row r="391" spans="1:12" ht="9.9" customHeight="1" x14ac:dyDescent="0.3">
      <c r="A391" s="76" t="s">
        <v>1026</v>
      </c>
      <c r="B391" s="120" t="s">
        <v>372</v>
      </c>
      <c r="C391" s="118" t="s">
        <v>1027</v>
      </c>
      <c r="D391" s="119"/>
      <c r="E391" s="119"/>
      <c r="F391" s="119"/>
      <c r="G391" s="119"/>
      <c r="H391" s="118">
        <v>173203.24</v>
      </c>
      <c r="I391" s="118">
        <v>25903.72</v>
      </c>
      <c r="J391" s="118">
        <v>0</v>
      </c>
      <c r="K391" s="118">
        <v>199106.96</v>
      </c>
      <c r="L391" s="118">
        <f t="shared" si="26"/>
        <v>25903.72</v>
      </c>
    </row>
    <row r="392" spans="1:12" ht="9.9" customHeight="1" x14ac:dyDescent="0.3">
      <c r="A392" s="76" t="s">
        <v>1028</v>
      </c>
      <c r="B392" s="121" t="s">
        <v>372</v>
      </c>
      <c r="C392" s="122"/>
      <c r="D392" s="118" t="s">
        <v>1027</v>
      </c>
      <c r="E392" s="119"/>
      <c r="F392" s="119"/>
      <c r="G392" s="119"/>
      <c r="H392" s="118">
        <v>173203.24</v>
      </c>
      <c r="I392" s="118">
        <v>25903.72</v>
      </c>
      <c r="J392" s="118">
        <v>0</v>
      </c>
      <c r="K392" s="118">
        <v>199106.96</v>
      </c>
      <c r="L392" s="118">
        <f t="shared" si="26"/>
        <v>25903.72</v>
      </c>
    </row>
    <row r="393" spans="1:12" ht="9.9" customHeight="1" x14ac:dyDescent="0.3">
      <c r="A393" s="76" t="s">
        <v>1029</v>
      </c>
      <c r="B393" s="121" t="s">
        <v>372</v>
      </c>
      <c r="C393" s="122"/>
      <c r="D393" s="122"/>
      <c r="E393" s="118" t="s">
        <v>1027</v>
      </c>
      <c r="F393" s="119"/>
      <c r="G393" s="119"/>
      <c r="H393" s="118">
        <v>173203.24</v>
      </c>
      <c r="I393" s="118">
        <v>25903.72</v>
      </c>
      <c r="J393" s="118">
        <v>0</v>
      </c>
      <c r="K393" s="118">
        <v>199106.96</v>
      </c>
      <c r="L393" s="118">
        <f t="shared" si="26"/>
        <v>25903.72</v>
      </c>
    </row>
    <row r="394" spans="1:12" ht="9.9" customHeight="1" x14ac:dyDescent="0.3">
      <c r="A394" s="76" t="s">
        <v>1030</v>
      </c>
      <c r="B394" s="121" t="s">
        <v>372</v>
      </c>
      <c r="C394" s="122"/>
      <c r="D394" s="122"/>
      <c r="E394" s="122"/>
      <c r="F394" s="118" t="s">
        <v>1027</v>
      </c>
      <c r="G394" s="119"/>
      <c r="H394" s="118">
        <v>173203.24</v>
      </c>
      <c r="I394" s="118">
        <v>25903.72</v>
      </c>
      <c r="J394" s="118">
        <v>0</v>
      </c>
      <c r="K394" s="118">
        <v>199106.96</v>
      </c>
      <c r="L394" s="118">
        <f t="shared" si="26"/>
        <v>25903.72</v>
      </c>
    </row>
    <row r="395" spans="1:12" ht="9.9" customHeight="1" x14ac:dyDescent="0.3">
      <c r="A395" s="78" t="s">
        <v>1031</v>
      </c>
      <c r="B395" s="121" t="s">
        <v>372</v>
      </c>
      <c r="C395" s="122"/>
      <c r="D395" s="122"/>
      <c r="E395" s="122"/>
      <c r="F395" s="122"/>
      <c r="G395" s="123" t="s">
        <v>1032</v>
      </c>
      <c r="H395" s="123">
        <v>99203.24</v>
      </c>
      <c r="I395" s="123">
        <v>25903.72</v>
      </c>
      <c r="J395" s="123">
        <v>0</v>
      </c>
      <c r="K395" s="123">
        <v>125106.96</v>
      </c>
      <c r="L395" s="123">
        <f t="shared" si="26"/>
        <v>25903.72</v>
      </c>
    </row>
    <row r="396" spans="1:12" ht="9.9" customHeight="1" x14ac:dyDescent="0.3">
      <c r="A396" s="78" t="s">
        <v>1033</v>
      </c>
      <c r="B396" s="121" t="s">
        <v>372</v>
      </c>
      <c r="C396" s="122"/>
      <c r="D396" s="122"/>
      <c r="E396" s="122"/>
      <c r="F396" s="122"/>
      <c r="G396" s="123" t="s">
        <v>1034</v>
      </c>
      <c r="H396" s="123">
        <v>74000</v>
      </c>
      <c r="I396" s="123">
        <v>0</v>
      </c>
      <c r="J396" s="123">
        <v>0</v>
      </c>
      <c r="K396" s="123">
        <v>74000</v>
      </c>
      <c r="L396" s="123">
        <f t="shared" si="26"/>
        <v>0</v>
      </c>
    </row>
    <row r="397" spans="1:12" ht="9.9" customHeight="1" x14ac:dyDescent="0.3">
      <c r="A397" s="80" t="s">
        <v>372</v>
      </c>
      <c r="B397" s="121" t="s">
        <v>372</v>
      </c>
      <c r="C397" s="122"/>
      <c r="D397" s="122"/>
      <c r="E397" s="122"/>
      <c r="F397" s="122"/>
      <c r="G397" s="124" t="s">
        <v>372</v>
      </c>
      <c r="H397" s="125"/>
      <c r="I397" s="125"/>
      <c r="J397" s="125"/>
      <c r="K397" s="125"/>
      <c r="L397" s="125"/>
    </row>
    <row r="398" spans="1:12" ht="9.9" customHeight="1" x14ac:dyDescent="0.3">
      <c r="A398" s="76" t="s">
        <v>1037</v>
      </c>
      <c r="B398" s="118" t="s">
        <v>1038</v>
      </c>
      <c r="C398" s="119"/>
      <c r="D398" s="119"/>
      <c r="E398" s="119"/>
      <c r="F398" s="119"/>
      <c r="G398" s="119"/>
      <c r="H398" s="118">
        <v>4284887.08</v>
      </c>
      <c r="I398" s="118">
        <v>0</v>
      </c>
      <c r="J398" s="118">
        <v>985417.38</v>
      </c>
      <c r="K398" s="118">
        <v>5270304.46</v>
      </c>
      <c r="L398" s="118">
        <f>J398-I398</f>
        <v>985417.38</v>
      </c>
    </row>
    <row r="399" spans="1:12" ht="9.9" customHeight="1" x14ac:dyDescent="0.3">
      <c r="A399" s="76" t="s">
        <v>1039</v>
      </c>
      <c r="B399" s="120" t="s">
        <v>372</v>
      </c>
      <c r="C399" s="118" t="s">
        <v>1038</v>
      </c>
      <c r="D399" s="119"/>
      <c r="E399" s="119"/>
      <c r="F399" s="119"/>
      <c r="G399" s="119"/>
      <c r="H399" s="118">
        <v>4284887.08</v>
      </c>
      <c r="I399" s="118">
        <v>0</v>
      </c>
      <c r="J399" s="118">
        <v>985417.38</v>
      </c>
      <c r="K399" s="118">
        <v>5270304.46</v>
      </c>
      <c r="L399" s="118">
        <f t="shared" ref="L399:L403" si="27">J399-I399</f>
        <v>985417.38</v>
      </c>
    </row>
    <row r="400" spans="1:12" ht="9.9" customHeight="1" x14ac:dyDescent="0.3">
      <c r="A400" s="76" t="s">
        <v>1040</v>
      </c>
      <c r="B400" s="121" t="s">
        <v>372</v>
      </c>
      <c r="C400" s="122"/>
      <c r="D400" s="118" t="s">
        <v>1038</v>
      </c>
      <c r="E400" s="119"/>
      <c r="F400" s="119"/>
      <c r="G400" s="119"/>
      <c r="H400" s="118">
        <v>4284887.08</v>
      </c>
      <c r="I400" s="118">
        <v>0</v>
      </c>
      <c r="J400" s="118">
        <v>985417.38</v>
      </c>
      <c r="K400" s="118">
        <v>5270304.46</v>
      </c>
      <c r="L400" s="118">
        <f t="shared" si="27"/>
        <v>985417.38</v>
      </c>
    </row>
    <row r="401" spans="1:12" ht="9.9" customHeight="1" x14ac:dyDescent="0.3">
      <c r="A401" s="76" t="s">
        <v>1041</v>
      </c>
      <c r="B401" s="121" t="s">
        <v>372</v>
      </c>
      <c r="C401" s="122"/>
      <c r="D401" s="122"/>
      <c r="E401" s="118" t="s">
        <v>1042</v>
      </c>
      <c r="F401" s="119"/>
      <c r="G401" s="119"/>
      <c r="H401" s="118">
        <v>3874380.94</v>
      </c>
      <c r="I401" s="118">
        <v>0</v>
      </c>
      <c r="J401" s="118">
        <v>888428.09</v>
      </c>
      <c r="K401" s="118">
        <v>4762809.03</v>
      </c>
      <c r="L401" s="118">
        <f t="shared" si="27"/>
        <v>888428.09</v>
      </c>
    </row>
    <row r="402" spans="1:12" ht="9.9" customHeight="1" x14ac:dyDescent="0.3">
      <c r="A402" s="76" t="s">
        <v>1043</v>
      </c>
      <c r="B402" s="121" t="s">
        <v>372</v>
      </c>
      <c r="C402" s="122"/>
      <c r="D402" s="122"/>
      <c r="E402" s="122"/>
      <c r="F402" s="118" t="s">
        <v>1042</v>
      </c>
      <c r="G402" s="119"/>
      <c r="H402" s="118">
        <v>3874380.94</v>
      </c>
      <c r="I402" s="118">
        <v>0</v>
      </c>
      <c r="J402" s="118">
        <v>888428.09</v>
      </c>
      <c r="K402" s="118">
        <v>4762809.03</v>
      </c>
      <c r="L402" s="118">
        <f t="shared" si="27"/>
        <v>888428.09</v>
      </c>
    </row>
    <row r="403" spans="1:12" ht="9.9" customHeight="1" x14ac:dyDescent="0.3">
      <c r="A403" s="78" t="s">
        <v>1044</v>
      </c>
      <c r="B403" s="121" t="s">
        <v>372</v>
      </c>
      <c r="C403" s="122"/>
      <c r="D403" s="122"/>
      <c r="E403" s="122"/>
      <c r="F403" s="122"/>
      <c r="G403" s="123" t="s">
        <v>666</v>
      </c>
      <c r="H403" s="123">
        <v>3874380.94</v>
      </c>
      <c r="I403" s="123">
        <v>0</v>
      </c>
      <c r="J403" s="123">
        <v>888428.09</v>
      </c>
      <c r="K403" s="123">
        <v>4762809.03</v>
      </c>
      <c r="L403" s="123">
        <f t="shared" si="27"/>
        <v>888428.09</v>
      </c>
    </row>
    <row r="404" spans="1:12" ht="9.9" customHeight="1" x14ac:dyDescent="0.3">
      <c r="A404" s="80" t="s">
        <v>372</v>
      </c>
      <c r="B404" s="121" t="s">
        <v>372</v>
      </c>
      <c r="C404" s="122"/>
      <c r="D404" s="122"/>
      <c r="E404" s="122"/>
      <c r="F404" s="122"/>
      <c r="G404" s="124" t="s">
        <v>372</v>
      </c>
      <c r="H404" s="125"/>
      <c r="I404" s="125"/>
      <c r="J404" s="125"/>
      <c r="K404" s="125"/>
      <c r="L404" s="125"/>
    </row>
    <row r="405" spans="1:12" ht="9.9" customHeight="1" x14ac:dyDescent="0.3">
      <c r="A405" s="76" t="s">
        <v>1045</v>
      </c>
      <c r="B405" s="121" t="s">
        <v>372</v>
      </c>
      <c r="C405" s="122"/>
      <c r="D405" s="122"/>
      <c r="E405" s="118" t="s">
        <v>1046</v>
      </c>
      <c r="F405" s="119"/>
      <c r="G405" s="119"/>
      <c r="H405" s="118">
        <v>226094.74</v>
      </c>
      <c r="I405" s="118">
        <v>0</v>
      </c>
      <c r="J405" s="118">
        <v>39471.599999999999</v>
      </c>
      <c r="K405" s="118">
        <v>265566.34000000003</v>
      </c>
      <c r="L405" s="118">
        <f t="shared" ref="L405:L409" si="28">J405-I405</f>
        <v>39471.599999999999</v>
      </c>
    </row>
    <row r="406" spans="1:12" ht="9.9" customHeight="1" x14ac:dyDescent="0.3">
      <c r="A406" s="76" t="s">
        <v>1047</v>
      </c>
      <c r="B406" s="121" t="s">
        <v>372</v>
      </c>
      <c r="C406" s="122"/>
      <c r="D406" s="122"/>
      <c r="E406" s="122"/>
      <c r="F406" s="118" t="s">
        <v>1048</v>
      </c>
      <c r="G406" s="119"/>
      <c r="H406" s="118">
        <v>9453.93</v>
      </c>
      <c r="I406" s="118">
        <v>0</v>
      </c>
      <c r="J406" s="118">
        <v>0</v>
      </c>
      <c r="K406" s="118">
        <v>9453.93</v>
      </c>
      <c r="L406" s="118">
        <f t="shared" si="28"/>
        <v>0</v>
      </c>
    </row>
    <row r="407" spans="1:12" ht="9.9" customHeight="1" x14ac:dyDescent="0.3">
      <c r="A407" s="78" t="s">
        <v>1049</v>
      </c>
      <c r="B407" s="121" t="s">
        <v>372</v>
      </c>
      <c r="C407" s="122"/>
      <c r="D407" s="122"/>
      <c r="E407" s="122"/>
      <c r="F407" s="122"/>
      <c r="G407" s="123" t="s">
        <v>879</v>
      </c>
      <c r="H407" s="123">
        <v>1000</v>
      </c>
      <c r="I407" s="123">
        <v>0</v>
      </c>
      <c r="J407" s="123">
        <v>0</v>
      </c>
      <c r="K407" s="123">
        <v>1000</v>
      </c>
      <c r="L407" s="123">
        <f t="shared" si="28"/>
        <v>0</v>
      </c>
    </row>
    <row r="408" spans="1:12" ht="9.9" customHeight="1" x14ac:dyDescent="0.3">
      <c r="A408" s="78" t="s">
        <v>1050</v>
      </c>
      <c r="B408" s="121" t="s">
        <v>372</v>
      </c>
      <c r="C408" s="122"/>
      <c r="D408" s="122"/>
      <c r="E408" s="122"/>
      <c r="F408" s="122"/>
      <c r="G408" s="123" t="s">
        <v>1051</v>
      </c>
      <c r="H408" s="123">
        <v>353.93</v>
      </c>
      <c r="I408" s="123">
        <v>0</v>
      </c>
      <c r="J408" s="123">
        <v>0</v>
      </c>
      <c r="K408" s="123">
        <v>353.93</v>
      </c>
      <c r="L408" s="123">
        <f t="shared" si="28"/>
        <v>0</v>
      </c>
    </row>
    <row r="409" spans="1:12" ht="9.9" customHeight="1" x14ac:dyDescent="0.3">
      <c r="A409" s="78" t="s">
        <v>1054</v>
      </c>
      <c r="B409" s="121" t="s">
        <v>372</v>
      </c>
      <c r="C409" s="122"/>
      <c r="D409" s="122"/>
      <c r="E409" s="122"/>
      <c r="F409" s="122"/>
      <c r="G409" s="123" t="s">
        <v>1091</v>
      </c>
      <c r="H409" s="123">
        <v>8100</v>
      </c>
      <c r="I409" s="123">
        <v>0</v>
      </c>
      <c r="J409" s="123">
        <v>0</v>
      </c>
      <c r="K409" s="123">
        <v>8100</v>
      </c>
      <c r="L409" s="123">
        <f t="shared" si="28"/>
        <v>0</v>
      </c>
    </row>
    <row r="410" spans="1:12" ht="9.9" customHeight="1" x14ac:dyDescent="0.3">
      <c r="A410" s="80" t="s">
        <v>372</v>
      </c>
      <c r="B410" s="121" t="s">
        <v>372</v>
      </c>
      <c r="C410" s="122"/>
      <c r="D410" s="122"/>
      <c r="E410" s="122"/>
      <c r="F410" s="122"/>
      <c r="G410" s="124" t="s">
        <v>372</v>
      </c>
      <c r="H410" s="125"/>
      <c r="I410" s="125"/>
      <c r="J410" s="125"/>
      <c r="K410" s="125"/>
      <c r="L410" s="125"/>
    </row>
    <row r="411" spans="1:12" ht="9.9" customHeight="1" x14ac:dyDescent="0.3">
      <c r="A411" s="76" t="s">
        <v>1056</v>
      </c>
      <c r="B411" s="121" t="s">
        <v>372</v>
      </c>
      <c r="C411" s="122"/>
      <c r="D411" s="122"/>
      <c r="E411" s="122"/>
      <c r="F411" s="118" t="s">
        <v>1057</v>
      </c>
      <c r="G411" s="119"/>
      <c r="H411" s="118">
        <v>40385</v>
      </c>
      <c r="I411" s="118">
        <v>0</v>
      </c>
      <c r="J411" s="118">
        <v>15745</v>
      </c>
      <c r="K411" s="118">
        <v>56130</v>
      </c>
      <c r="L411" s="118">
        <f t="shared" ref="L411:L412" si="29">J411-I411</f>
        <v>15745</v>
      </c>
    </row>
    <row r="412" spans="1:12" ht="9.9" customHeight="1" x14ac:dyDescent="0.3">
      <c r="A412" s="78" t="s">
        <v>1058</v>
      </c>
      <c r="B412" s="121" t="s">
        <v>372</v>
      </c>
      <c r="C412" s="122"/>
      <c r="D412" s="122"/>
      <c r="E412" s="122"/>
      <c r="F412" s="122"/>
      <c r="G412" s="123" t="s">
        <v>1059</v>
      </c>
      <c r="H412" s="123">
        <v>40385</v>
      </c>
      <c r="I412" s="123">
        <v>0</v>
      </c>
      <c r="J412" s="123">
        <v>15745</v>
      </c>
      <c r="K412" s="123">
        <v>56130</v>
      </c>
      <c r="L412" s="123">
        <f t="shared" si="29"/>
        <v>15745</v>
      </c>
    </row>
    <row r="413" spans="1:12" ht="9.9" customHeight="1" x14ac:dyDescent="0.3">
      <c r="A413" s="80" t="s">
        <v>372</v>
      </c>
      <c r="B413" s="121" t="s">
        <v>372</v>
      </c>
      <c r="C413" s="122"/>
      <c r="D413" s="122"/>
      <c r="E413" s="122"/>
      <c r="F413" s="122"/>
      <c r="G413" s="124" t="s">
        <v>372</v>
      </c>
      <c r="H413" s="125"/>
      <c r="I413" s="125"/>
      <c r="J413" s="125"/>
      <c r="K413" s="125"/>
      <c r="L413" s="125"/>
    </row>
    <row r="414" spans="1:12" ht="9.9" customHeight="1" x14ac:dyDescent="0.3">
      <c r="A414" s="76" t="s">
        <v>1060</v>
      </c>
      <c r="B414" s="121" t="s">
        <v>372</v>
      </c>
      <c r="C414" s="122"/>
      <c r="D414" s="122"/>
      <c r="E414" s="122"/>
      <c r="F414" s="118" t="s">
        <v>1061</v>
      </c>
      <c r="G414" s="119"/>
      <c r="H414" s="118">
        <v>176255.81</v>
      </c>
      <c r="I414" s="118">
        <v>0</v>
      </c>
      <c r="J414" s="118">
        <v>23726.6</v>
      </c>
      <c r="K414" s="118">
        <v>199982.41</v>
      </c>
      <c r="L414" s="118">
        <f t="shared" ref="L414:L415" si="30">J414-I414</f>
        <v>23726.6</v>
      </c>
    </row>
    <row r="415" spans="1:12" ht="9.9" customHeight="1" x14ac:dyDescent="0.3">
      <c r="A415" s="78" t="s">
        <v>1062</v>
      </c>
      <c r="B415" s="121" t="s">
        <v>372</v>
      </c>
      <c r="C415" s="122"/>
      <c r="D415" s="122"/>
      <c r="E415" s="122"/>
      <c r="F415" s="122"/>
      <c r="G415" s="123" t="s">
        <v>1063</v>
      </c>
      <c r="H415" s="123">
        <v>176255.81</v>
      </c>
      <c r="I415" s="123">
        <v>0</v>
      </c>
      <c r="J415" s="123">
        <v>23726.6</v>
      </c>
      <c r="K415" s="123">
        <v>199982.41</v>
      </c>
      <c r="L415" s="123">
        <f t="shared" si="30"/>
        <v>23726.6</v>
      </c>
    </row>
    <row r="416" spans="1:12" ht="9.9" customHeight="1" x14ac:dyDescent="0.3">
      <c r="A416" s="80" t="s">
        <v>372</v>
      </c>
      <c r="B416" s="121" t="s">
        <v>372</v>
      </c>
      <c r="C416" s="122"/>
      <c r="D416" s="122"/>
      <c r="E416" s="122"/>
      <c r="F416" s="122"/>
      <c r="G416" s="124" t="s">
        <v>372</v>
      </c>
      <c r="H416" s="125"/>
      <c r="I416" s="125"/>
      <c r="J416" s="125"/>
      <c r="K416" s="125"/>
      <c r="L416" s="125"/>
    </row>
    <row r="417" spans="1:12" ht="9.9" customHeight="1" x14ac:dyDescent="0.3">
      <c r="A417" s="76" t="s">
        <v>1064</v>
      </c>
      <c r="B417" s="121" t="s">
        <v>372</v>
      </c>
      <c r="C417" s="122"/>
      <c r="D417" s="122"/>
      <c r="E417" s="118" t="s">
        <v>1065</v>
      </c>
      <c r="F417" s="119"/>
      <c r="G417" s="119"/>
      <c r="H417" s="118">
        <v>85021.8</v>
      </c>
      <c r="I417" s="118">
        <v>0</v>
      </c>
      <c r="J417" s="118">
        <v>31613.97</v>
      </c>
      <c r="K417" s="118">
        <v>116635.77</v>
      </c>
      <c r="L417" s="118">
        <f t="shared" ref="L417:L421" si="31">J417-I417</f>
        <v>31613.97</v>
      </c>
    </row>
    <row r="418" spans="1:12" ht="9.9" customHeight="1" x14ac:dyDescent="0.3">
      <c r="A418" s="76" t="s">
        <v>1066</v>
      </c>
      <c r="B418" s="121" t="s">
        <v>372</v>
      </c>
      <c r="C418" s="122"/>
      <c r="D418" s="122"/>
      <c r="E418" s="122"/>
      <c r="F418" s="118" t="s">
        <v>1065</v>
      </c>
      <c r="G418" s="119"/>
      <c r="H418" s="118">
        <v>85021.8</v>
      </c>
      <c r="I418" s="118">
        <v>0</v>
      </c>
      <c r="J418" s="118">
        <v>31613.97</v>
      </c>
      <c r="K418" s="118">
        <v>116635.77</v>
      </c>
      <c r="L418" s="118">
        <f t="shared" si="31"/>
        <v>31613.97</v>
      </c>
    </row>
    <row r="419" spans="1:12" ht="9.9" customHeight="1" x14ac:dyDescent="0.3">
      <c r="A419" s="78" t="s">
        <v>1067</v>
      </c>
      <c r="B419" s="121" t="s">
        <v>372</v>
      </c>
      <c r="C419" s="122"/>
      <c r="D419" s="122"/>
      <c r="E419" s="122"/>
      <c r="F419" s="122"/>
      <c r="G419" s="123" t="s">
        <v>1068</v>
      </c>
      <c r="H419" s="123">
        <v>84034.95</v>
      </c>
      <c r="I419" s="123">
        <v>0</v>
      </c>
      <c r="J419" s="123">
        <v>31613.96</v>
      </c>
      <c r="K419" s="123">
        <v>115648.91</v>
      </c>
      <c r="L419" s="123">
        <f t="shared" si="31"/>
        <v>31613.96</v>
      </c>
    </row>
    <row r="420" spans="1:12" ht="9.9" customHeight="1" x14ac:dyDescent="0.3">
      <c r="A420" s="78" t="s">
        <v>1069</v>
      </c>
      <c r="B420" s="121" t="s">
        <v>372</v>
      </c>
      <c r="C420" s="122"/>
      <c r="D420" s="122"/>
      <c r="E420" s="122"/>
      <c r="F420" s="122"/>
      <c r="G420" s="123" t="s">
        <v>1070</v>
      </c>
      <c r="H420" s="123">
        <v>186.85</v>
      </c>
      <c r="I420" s="123">
        <v>0</v>
      </c>
      <c r="J420" s="123">
        <v>0.01</v>
      </c>
      <c r="K420" s="123">
        <v>186.86</v>
      </c>
      <c r="L420" s="123">
        <f t="shared" si="31"/>
        <v>0.01</v>
      </c>
    </row>
    <row r="421" spans="1:12" ht="9.9" customHeight="1" x14ac:dyDescent="0.3">
      <c r="A421" s="78" t="s">
        <v>1071</v>
      </c>
      <c r="B421" s="121" t="s">
        <v>372</v>
      </c>
      <c r="C421" s="122"/>
      <c r="D421" s="122"/>
      <c r="E421" s="122"/>
      <c r="F421" s="122"/>
      <c r="G421" s="123" t="s">
        <v>1072</v>
      </c>
      <c r="H421" s="123">
        <v>800</v>
      </c>
      <c r="I421" s="123">
        <v>0</v>
      </c>
      <c r="J421" s="123">
        <v>0</v>
      </c>
      <c r="K421" s="123">
        <v>800</v>
      </c>
      <c r="L421" s="123">
        <f t="shared" si="31"/>
        <v>0</v>
      </c>
    </row>
    <row r="422" spans="1:12" ht="9.9" customHeight="1" x14ac:dyDescent="0.3">
      <c r="A422" s="80" t="s">
        <v>372</v>
      </c>
      <c r="B422" s="121" t="s">
        <v>372</v>
      </c>
      <c r="C422" s="122"/>
      <c r="D422" s="122"/>
      <c r="E422" s="122"/>
      <c r="F422" s="122"/>
      <c r="G422" s="124" t="s">
        <v>372</v>
      </c>
      <c r="H422" s="125"/>
      <c r="I422" s="125"/>
      <c r="J422" s="125"/>
      <c r="K422" s="125"/>
      <c r="L422" s="125"/>
    </row>
    <row r="423" spans="1:12" ht="9.9" customHeight="1" x14ac:dyDescent="0.3">
      <c r="A423" s="76" t="s">
        <v>1073</v>
      </c>
      <c r="B423" s="121" t="s">
        <v>372</v>
      </c>
      <c r="C423" s="122"/>
      <c r="D423" s="122"/>
      <c r="E423" s="118" t="s">
        <v>1074</v>
      </c>
      <c r="F423" s="119"/>
      <c r="G423" s="119"/>
      <c r="H423" s="118">
        <v>27.06</v>
      </c>
      <c r="I423" s="118">
        <v>0</v>
      </c>
      <c r="J423" s="118">
        <v>0</v>
      </c>
      <c r="K423" s="118">
        <v>27.06</v>
      </c>
      <c r="L423" s="118">
        <f t="shared" ref="L423:L425" si="32">J423-I423</f>
        <v>0</v>
      </c>
    </row>
    <row r="424" spans="1:12" ht="9.9" customHeight="1" x14ac:dyDescent="0.3">
      <c r="A424" s="76" t="s">
        <v>1075</v>
      </c>
      <c r="B424" s="121" t="s">
        <v>372</v>
      </c>
      <c r="C424" s="122"/>
      <c r="D424" s="122"/>
      <c r="E424" s="122"/>
      <c r="F424" s="118" t="s">
        <v>1076</v>
      </c>
      <c r="G424" s="119"/>
      <c r="H424" s="118">
        <v>27.06</v>
      </c>
      <c r="I424" s="118">
        <v>0</v>
      </c>
      <c r="J424" s="118">
        <v>0</v>
      </c>
      <c r="K424" s="118">
        <v>27.06</v>
      </c>
      <c r="L424" s="118">
        <f t="shared" si="32"/>
        <v>0</v>
      </c>
    </row>
    <row r="425" spans="1:12" ht="9.9" customHeight="1" x14ac:dyDescent="0.3">
      <c r="A425" s="78" t="s">
        <v>1077</v>
      </c>
      <c r="B425" s="121" t="s">
        <v>372</v>
      </c>
      <c r="C425" s="122"/>
      <c r="D425" s="122"/>
      <c r="E425" s="122"/>
      <c r="F425" s="122"/>
      <c r="G425" s="123" t="s">
        <v>1078</v>
      </c>
      <c r="H425" s="123">
        <v>27.06</v>
      </c>
      <c r="I425" s="123">
        <v>0</v>
      </c>
      <c r="J425" s="123">
        <v>0</v>
      </c>
      <c r="K425" s="123">
        <v>27.06</v>
      </c>
      <c r="L425" s="123">
        <f t="shared" si="32"/>
        <v>0</v>
      </c>
    </row>
    <row r="426" spans="1:12" ht="9.9" customHeight="1" x14ac:dyDescent="0.3">
      <c r="A426" s="80" t="s">
        <v>372</v>
      </c>
      <c r="B426" s="121" t="s">
        <v>372</v>
      </c>
      <c r="C426" s="122"/>
      <c r="D426" s="122"/>
      <c r="E426" s="122"/>
      <c r="F426" s="122"/>
      <c r="G426" s="124" t="s">
        <v>372</v>
      </c>
      <c r="H426" s="125"/>
      <c r="I426" s="125"/>
      <c r="J426" s="125"/>
      <c r="K426" s="125"/>
      <c r="L426" s="125"/>
    </row>
    <row r="427" spans="1:12" ht="9.9" customHeight="1" x14ac:dyDescent="0.3">
      <c r="A427" s="76" t="s">
        <v>1079</v>
      </c>
      <c r="B427" s="121" t="s">
        <v>372</v>
      </c>
      <c r="C427" s="122"/>
      <c r="D427" s="122"/>
      <c r="E427" s="118" t="s">
        <v>1080</v>
      </c>
      <c r="F427" s="119"/>
      <c r="G427" s="119"/>
      <c r="H427" s="118">
        <v>159.30000000000001</v>
      </c>
      <c r="I427" s="118">
        <v>0</v>
      </c>
      <c r="J427" s="118">
        <v>0</v>
      </c>
      <c r="K427" s="118">
        <v>159.30000000000001</v>
      </c>
      <c r="L427" s="118">
        <f t="shared" ref="L427:L429" si="33">J427-I427</f>
        <v>0</v>
      </c>
    </row>
    <row r="428" spans="1:12" ht="9.9" customHeight="1" x14ac:dyDescent="0.3">
      <c r="A428" s="76" t="s">
        <v>1081</v>
      </c>
      <c r="B428" s="121" t="s">
        <v>372</v>
      </c>
      <c r="C428" s="122"/>
      <c r="D428" s="122"/>
      <c r="E428" s="122"/>
      <c r="F428" s="118" t="s">
        <v>1080</v>
      </c>
      <c r="G428" s="119"/>
      <c r="H428" s="118">
        <v>159.30000000000001</v>
      </c>
      <c r="I428" s="118">
        <v>0</v>
      </c>
      <c r="J428" s="118">
        <v>0</v>
      </c>
      <c r="K428" s="118">
        <v>159.30000000000001</v>
      </c>
      <c r="L428" s="118">
        <f t="shared" si="33"/>
        <v>0</v>
      </c>
    </row>
    <row r="429" spans="1:12" ht="9.9" customHeight="1" x14ac:dyDescent="0.3">
      <c r="A429" s="78" t="s">
        <v>1082</v>
      </c>
      <c r="B429" s="121" t="s">
        <v>372</v>
      </c>
      <c r="C429" s="122"/>
      <c r="D429" s="122"/>
      <c r="E429" s="122"/>
      <c r="F429" s="122"/>
      <c r="G429" s="123" t="s">
        <v>1083</v>
      </c>
      <c r="H429" s="123">
        <v>159.30000000000001</v>
      </c>
      <c r="I429" s="123">
        <v>0</v>
      </c>
      <c r="J429" s="123">
        <v>0</v>
      </c>
      <c r="K429" s="123">
        <v>159.30000000000001</v>
      </c>
      <c r="L429" s="123">
        <f t="shared" si="33"/>
        <v>0</v>
      </c>
    </row>
    <row r="430" spans="1:12" ht="9.9" customHeight="1" x14ac:dyDescent="0.3">
      <c r="A430" s="80" t="s">
        <v>372</v>
      </c>
      <c r="B430" s="121" t="s">
        <v>372</v>
      </c>
      <c r="C430" s="122"/>
      <c r="D430" s="122"/>
      <c r="E430" s="122"/>
      <c r="F430" s="122"/>
      <c r="G430" s="124" t="s">
        <v>372</v>
      </c>
      <c r="H430" s="125"/>
      <c r="I430" s="125"/>
      <c r="J430" s="125"/>
      <c r="K430" s="125"/>
      <c r="L430" s="125"/>
    </row>
    <row r="431" spans="1:12" ht="9.9" customHeight="1" x14ac:dyDescent="0.3">
      <c r="A431" s="76" t="s">
        <v>1084</v>
      </c>
      <c r="B431" s="121" t="s">
        <v>372</v>
      </c>
      <c r="C431" s="122"/>
      <c r="D431" s="122"/>
      <c r="E431" s="118" t="s">
        <v>1027</v>
      </c>
      <c r="F431" s="119"/>
      <c r="G431" s="119"/>
      <c r="H431" s="118">
        <v>99203.24</v>
      </c>
      <c r="I431" s="118">
        <v>0</v>
      </c>
      <c r="J431" s="118">
        <v>25903.72</v>
      </c>
      <c r="K431" s="118">
        <v>125106.96</v>
      </c>
      <c r="L431" s="118">
        <f t="shared" ref="L431:L433" si="34">J431-I431</f>
        <v>25903.72</v>
      </c>
    </row>
    <row r="432" spans="1:12" ht="9.9" customHeight="1" x14ac:dyDescent="0.3">
      <c r="A432" s="76" t="s">
        <v>1085</v>
      </c>
      <c r="B432" s="121" t="s">
        <v>372</v>
      </c>
      <c r="C432" s="122"/>
      <c r="D432" s="122"/>
      <c r="E432" s="122"/>
      <c r="F432" s="118" t="s">
        <v>1027</v>
      </c>
      <c r="G432" s="119"/>
      <c r="H432" s="118">
        <v>99203.24</v>
      </c>
      <c r="I432" s="118">
        <v>0</v>
      </c>
      <c r="J432" s="118">
        <v>25903.72</v>
      </c>
      <c r="K432" s="118">
        <v>125106.96</v>
      </c>
      <c r="L432" s="118">
        <f t="shared" si="34"/>
        <v>25903.72</v>
      </c>
    </row>
    <row r="433" spans="1:12" ht="9.9" customHeight="1" x14ac:dyDescent="0.3">
      <c r="A433" s="78" t="s">
        <v>1086</v>
      </c>
      <c r="B433" s="121" t="s">
        <v>372</v>
      </c>
      <c r="C433" s="122"/>
      <c r="D433" s="122"/>
      <c r="E433" s="122"/>
      <c r="F433" s="122"/>
      <c r="G433" s="123" t="s">
        <v>1032</v>
      </c>
      <c r="H433" s="123">
        <v>99203.24</v>
      </c>
      <c r="I433" s="123">
        <v>0</v>
      </c>
      <c r="J433" s="123">
        <v>25903.72</v>
      </c>
      <c r="K433" s="123">
        <v>125106.96</v>
      </c>
      <c r="L433" s="123">
        <f t="shared" si="34"/>
        <v>25903.72</v>
      </c>
    </row>
  </sheetData>
  <mergeCells count="1">
    <mergeCell ref="B1:G1"/>
  </mergeCells>
  <pageMargins left="0.3611111111111111" right="0.3611111111111111" top="0.3611111111111111" bottom="0.3611111111111111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OrçadoxRealizado</vt:lpstr>
      <vt:lpstr>Dez</vt:lpstr>
      <vt:lpstr>Nov</vt:lpstr>
      <vt:lpstr>Out</vt:lpstr>
      <vt:lpstr>Set</vt:lpstr>
      <vt:lpstr>Ago</vt:lpstr>
      <vt:lpstr>Jul</vt:lpstr>
      <vt:lpstr>Jun</vt:lpstr>
      <vt:lpstr>Mai</vt:lpstr>
      <vt:lpstr>Abr</vt:lpstr>
      <vt:lpstr>Mar</vt:lpstr>
      <vt:lpstr>Fev</vt:lpstr>
      <vt:lpstr>Jan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2018-05-22T14:06:23Z</dcterms:created>
  <dcterms:modified xsi:type="dcterms:W3CDTF">2022-08-01T20:54:25Z</dcterms:modified>
  <cp:category/>
  <cp:contentStatus/>
</cp:coreProperties>
</file>